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5/"/>
    </mc:Choice>
  </mc:AlternateContent>
  <xr:revisionPtr revIDLastSave="29" documentId="8_{25E239A6-BF94-4CB2-B867-696B3E6E937F}" xr6:coauthVersionLast="47" xr6:coauthVersionMax="47" xr10:uidLastSave="{716400F0-20F3-4D2C-B83B-FD203E025F52}"/>
  <bookViews>
    <workbookView xWindow="28680" yWindow="-120" windowWidth="29040" windowHeight="1644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F7" i="6" l="1"/>
  <c r="F6" i="6"/>
  <c r="D53" i="2" l="1"/>
  <c r="E6" i="6"/>
  <c r="G53" i="2"/>
  <c r="I6" i="6"/>
  <c r="G54" i="2"/>
  <c r="I7" i="6"/>
  <c r="E53" i="2"/>
  <c r="G6" i="6"/>
  <c r="I53" i="2"/>
  <c r="K6" i="6"/>
  <c r="E54" i="2"/>
  <c r="G7" i="6"/>
  <c r="I54" i="2"/>
  <c r="K7" i="6"/>
  <c r="D54" i="2"/>
  <c r="E7" i="6"/>
  <c r="H53" i="2"/>
  <c r="J6" i="6"/>
  <c r="H54" i="2"/>
  <c r="J7" i="6"/>
  <c r="C53" i="2"/>
  <c r="D6" i="6"/>
  <c r="F53" i="2"/>
  <c r="H6" i="6"/>
  <c r="C54" i="2"/>
  <c r="D7" i="6"/>
  <c r="F54" i="2"/>
  <c r="H7" i="6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F60" i="10" l="1"/>
  <c r="Q84" i="10"/>
  <c r="C60" i="10"/>
  <c r="K143" i="10"/>
  <c r="D60" i="10" l="1"/>
  <c r="R84" i="10"/>
  <c r="L143" i="10"/>
  <c r="E60" i="10" l="1"/>
  <c r="U2" i="10" s="1"/>
  <c r="H32" i="4" l="1"/>
  <c r="I24" i="6"/>
  <c r="R13" i="10"/>
  <c r="E24" i="6"/>
  <c r="N13" i="10"/>
  <c r="D32" i="4"/>
  <c r="I32" i="4"/>
  <c r="S13" i="10"/>
  <c r="J24" i="6"/>
  <c r="F24" i="6"/>
  <c r="O13" i="10"/>
  <c r="E32" i="4"/>
  <c r="G24" i="6"/>
  <c r="F32" i="4"/>
  <c r="P13" i="10"/>
  <c r="D24" i="6"/>
  <c r="C32" i="4"/>
  <c r="M13" i="10"/>
  <c r="T13" i="10"/>
  <c r="K24" i="6"/>
  <c r="J32" i="4"/>
  <c r="H24" i="6" l="1"/>
  <c r="Q13" i="10"/>
  <c r="G32" i="4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E55" i="2" l="1"/>
  <c r="G8" i="6"/>
  <c r="H55" i="2"/>
  <c r="J8" i="6"/>
  <c r="I8" i="6"/>
  <c r="G55" i="2"/>
  <c r="C55" i="2"/>
  <c r="D8" i="6"/>
  <c r="E8" i="6"/>
  <c r="D55" i="2"/>
  <c r="E28" i="6"/>
  <c r="F28" i="6"/>
  <c r="G28" i="6"/>
  <c r="D28" i="6"/>
  <c r="H28" i="6" l="1"/>
  <c r="I28" i="6"/>
  <c r="J28" i="6"/>
  <c r="F55" i="2" l="1"/>
  <c r="H8" i="6"/>
  <c r="F58" i="2" l="1"/>
  <c r="C58" i="2"/>
  <c r="G58" i="2"/>
  <c r="H58" i="2"/>
  <c r="I58" i="2"/>
  <c r="E58" i="2"/>
  <c r="D58" i="2"/>
  <c r="G28" i="4" l="1"/>
  <c r="Q9" i="10"/>
  <c r="F28" i="4"/>
  <c r="P9" i="10"/>
  <c r="O9" i="10"/>
  <c r="E28" i="4"/>
  <c r="M9" i="10"/>
  <c r="C28" i="4"/>
  <c r="H28" i="4"/>
  <c r="R9" i="10"/>
  <c r="J28" i="4"/>
  <c r="T9" i="10"/>
  <c r="N9" i="10"/>
  <c r="D28" i="4"/>
  <c r="I28" i="4"/>
  <c r="S9" i="10"/>
  <c r="J26" i="4" l="1"/>
  <c r="T7" i="10"/>
  <c r="E26" i="4"/>
  <c r="O7" i="10"/>
  <c r="J7" i="10"/>
  <c r="J7" i="4"/>
  <c r="I56" i="2"/>
  <c r="N7" i="10"/>
  <c r="D26" i="4"/>
  <c r="E7" i="4"/>
  <c r="E7" i="10"/>
  <c r="H9" i="4"/>
  <c r="H9" i="10"/>
  <c r="J9" i="10"/>
  <c r="J9" i="4"/>
  <c r="I7" i="10"/>
  <c r="I7" i="4"/>
  <c r="H56" i="2"/>
  <c r="F7" i="4"/>
  <c r="E56" i="2"/>
  <c r="F7" i="10"/>
  <c r="D9" i="4"/>
  <c r="D9" i="10"/>
  <c r="Q7" i="10"/>
  <c r="G26" i="4"/>
  <c r="D7" i="4"/>
  <c r="D56" i="2"/>
  <c r="D7" i="10"/>
  <c r="F9" i="10"/>
  <c r="F9" i="4"/>
  <c r="I9" i="4"/>
  <c r="I9" i="10"/>
  <c r="G7" i="4"/>
  <c r="F56" i="2"/>
  <c r="G7" i="10"/>
  <c r="M7" i="10"/>
  <c r="C26" i="4"/>
  <c r="H26" i="4"/>
  <c r="R7" i="10"/>
  <c r="G9" i="4"/>
  <c r="G9" i="10"/>
  <c r="C9" i="10"/>
  <c r="C9" i="4"/>
  <c r="H7" i="4"/>
  <c r="H7" i="10"/>
  <c r="G56" i="2"/>
  <c r="I26" i="4"/>
  <c r="S7" i="10"/>
  <c r="P7" i="10"/>
  <c r="F26" i="4"/>
  <c r="C7" i="4"/>
  <c r="C56" i="2"/>
  <c r="C7" i="10"/>
  <c r="E9" i="10"/>
  <c r="E9" i="4"/>
</calcChain>
</file>

<file path=xl/sharedStrings.xml><?xml version="1.0" encoding="utf-8"?>
<sst xmlns="http://schemas.openxmlformats.org/spreadsheetml/2006/main" count="42430" uniqueCount="272">
  <si>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</si>
  <si>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</si>
  <si>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</si>
  <si>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</si>
  <si>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</si>
  <si>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</si>
  <si>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</si>
  <si>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</si>
  <si>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</si>
  <si>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</si>
  <si>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</si>
  <si>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</si>
  <si>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</si>
  <si>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</si>
  <si>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</si>
  <si>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</si>
  <si>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</si>
  <si>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</si>
  <si>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</si>
  <si>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</si>
  <si>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</si>
  <si>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</si>
  <si>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</si>
  <si>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</si>
  <si>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</si>
  <si>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</si>
  <si>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</si>
  <si>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</si>
  <si>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</si>
  <si>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</si>
  <si>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</si>
  <si>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</si>
  <si>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</si>
  <si>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</si>
  <si>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</si>
  <si>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</si>
  <si>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</si>
  <si>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</si>
  <si>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</si>
  <si>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</si>
  <si>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</si>
  <si>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</si>
  <si>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</si>
  <si>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</si>
  <si>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</si>
  <si>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</si>
  <si>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</si>
  <si>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</si>
  <si>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</si>
  <si>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</si>
  <si>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</si>
  <si>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</si>
  <si>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</si>
  <si>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</si>
  <si>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</si>
  <si>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</si>
  <si>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</si>
  <si>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</si>
  <si>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</si>
  <si>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</si>
  <si>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</si>
  <si>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</si>
  <si>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</si>
  <si>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</si>
  <si>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</si>
  <si>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</si>
  <si>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</si>
  <si>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</si>
  <si>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</si>
  <si>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</si>
  <si>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</si>
  <si>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</si>
  <si>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</si>
  <si>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</si>
  <si>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</si>
  <si>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</si>
  <si>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</si>
  <si>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</si>
  <si>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</si>
  <si>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</si>
  <si>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</si>
  <si>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</si>
  <si>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</si>
  <si>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</si>
  <si>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</si>
  <si>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</si>
  <si>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</si>
  <si>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</si>
  <si>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</si>
  <si>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</si>
  <si>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</si>
  <si>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</si>
  <si>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</si>
  <si>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</si>
  <si>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</si>
  <si>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</si>
  <si>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</si>
  <si>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</si>
  <si>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</si>
  <si>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</si>
  <si>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</si>
  <si>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</si>
  <si>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</si>
  <si>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</si>
  <si>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</si>
  <si>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</si>
  <si>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</si>
  <si>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</si>
  <si>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</si>
  <si>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</si>
  <si>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</si>
  <si>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</si>
  <si>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</si>
  <si>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</si>
  <si>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</si>
  <si>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</si>
  <si>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</si>
  <si>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</si>
  <si>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</si>
  <si>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</si>
  <si>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</si>
  <si>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</si>
  <si>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</si>
  <si>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</si>
  <si>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</si>
  <si>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</si>
  <si>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</si>
  <si>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</si>
  <si>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</si>
  <si>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</si>
  <si>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</si>
  <si>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</si>
  <si>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</si>
  <si>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</si>
  <si>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</si>
  <si>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</si>
  <si>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</si>
  <si>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</si>
  <si>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</si>
  <si>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</si>
  <si>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</si>
  <si>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</si>
  <si>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</si>
  <si>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</si>
  <si>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</si>
  <si>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</si>
  <si>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</si>
  <si>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</si>
  <si>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</si>
  <si>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</si>
  <si>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</si>
  <si>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</si>
  <si>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</si>
  <si>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</si>
  <si>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</si>
  <si>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</si>
  <si>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</si>
  <si>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</si>
  <si>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</si>
  <si>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</si>
  <si>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</si>
  <si>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</si>
  <si>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</si>
  <si>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</si>
  <si>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</si>
  <si>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</si>
  <si>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</si>
  <si>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</si>
  <si>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</si>
  <si>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</si>
  <si>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</si>
  <si>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</si>
  <si>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</si>
  <si>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7.09</t>
  </si>
  <si>
    <t>NSX Capped Overall Index
5.73</t>
  </si>
  <si>
    <t>NSX Overall Index
5.36</t>
  </si>
  <si>
    <t>NSX Local Index
3.42</t>
  </si>
  <si>
    <t>IJG ALBI
2.67</t>
  </si>
  <si>
    <t>IJG Money Market Index
0.60</t>
  </si>
  <si>
    <t>IJG ILBI
0.27</t>
  </si>
  <si>
    <t>Nam CPI
0.05</t>
  </si>
  <si>
    <t>NSX Overall Index
14.87</t>
  </si>
  <si>
    <t>NSX Capped Overall Index
11.71</t>
  </si>
  <si>
    <t>NSX Local Index
6.97</t>
  </si>
  <si>
    <t>IJG ALBI
4.99</t>
  </si>
  <si>
    <t>IJG Money Market Index
1.81</t>
  </si>
  <si>
    <t>IJG ILBI
1.28</t>
  </si>
  <si>
    <t>Nam CPI
0.13</t>
  </si>
  <si>
    <t>NSX Overall Index
18.76</t>
  </si>
  <si>
    <t>NSX Capped Overall Index
15.91</t>
  </si>
  <si>
    <t>NSX Local Index
13.24</t>
  </si>
  <si>
    <t>IJG ALBI
11.35</t>
  </si>
  <si>
    <t>IJG Money Market Index
3.69</t>
  </si>
  <si>
    <t>IJG ILBI
3.36</t>
  </si>
  <si>
    <t>Nam CPI
0.49</t>
  </si>
  <si>
    <t>NSX Local Index
22.02</t>
  </si>
  <si>
    <t>NSX Overall Index
16.50</t>
  </si>
  <si>
    <t>NSX Capped Overall Index
15.67</t>
  </si>
  <si>
    <t>IJG ALBI
11.40</t>
  </si>
  <si>
    <t>IJG ILBI
6.71</t>
  </si>
  <si>
    <t>IJG Money Market Index
6.32</t>
  </si>
  <si>
    <t>Nam CPI
2.56</t>
  </si>
  <si>
    <t>NSX Local Index
23.06</t>
  </si>
  <si>
    <t>IJG ALBI
13.57</t>
  </si>
  <si>
    <t>NSX Overall Index
13.27</t>
  </si>
  <si>
    <t>NSX Capped Overall Index
10.29</t>
  </si>
  <si>
    <t>IJG ILBI
7.89</t>
  </si>
  <si>
    <t>IJG Money Market Index
7.73</t>
  </si>
  <si>
    <t>Nam CPI
3.49</t>
  </si>
  <si>
    <t>NSX Local Index
24.85</t>
  </si>
  <si>
    <t>NSX Capped Overall Index
18.17</t>
  </si>
  <si>
    <t>IJG ALBI
16.19</t>
  </si>
  <si>
    <t>NSX Overall Index
14.80</t>
  </si>
  <si>
    <t>IJG ILBI
9.96</t>
  </si>
  <si>
    <t>IJG Money Market Index
8.03</t>
  </si>
  <si>
    <t>Nam CPI
4.08</t>
  </si>
  <si>
    <t>NSX Capped Overall Index
22.78</t>
  </si>
  <si>
    <t>NSX Overall Index
20.87</t>
  </si>
  <si>
    <t>NSX Local Index
18.81</t>
  </si>
  <si>
    <t>IJG ALBI
12.31</t>
  </si>
  <si>
    <t>IJG ILBI
11.22</t>
  </si>
  <si>
    <t>IJG Money Market Index
6.70</t>
  </si>
  <si>
    <t>Nam CPI
4.55</t>
  </si>
  <si>
    <t>NSX Overall Index
12.03</t>
  </si>
  <si>
    <t>IJG ALBI
11.47</t>
  </si>
  <si>
    <t>NSX Local Index
10.71</t>
  </si>
  <si>
    <t>Nam CPI
4.56</t>
  </si>
  <si>
    <t>The NSX Overall Index closed at 2010.84 points at the end of October, up from 1922.77 points in September, gaining 5.4% m/m on a total return basis in October compared to a 6.1% m/m  increase  in September. The NSX Local Index increased 3.4% m/m compared to a 3.0% m/m increase in September. Over the last 12 months the NSX Overall Index returned 13.3% against 23.1% for the Local Index. The best performing share on the NSX in October was Nictus Holdings - Nam, gaining 17.2%, while Forsys Metals Corp was the worst performer, dropping 27.4%.
The IJG All Bond Index (including Corporate Bonds) rose 2.67% m/m after a 2.42% m/m increase in September. Namibian bond premiums relative to SA yields generally decreased in October. The GC26 premium was unchanged at 0bps; the GC27 premium was unchanged at -10bps; the GC28 premium decreased by 13bps to 49bps; the GC30 premium was unchanged at 85bps; the GC32 premium decreased by 11bps to 104bps; the GC35 premium increased by 3bps to 100bps; the GC37 premium decreased by 11bps to 116bps; the GC40 premium decreased by 7bps to 114bps; the GC43 premium increased by 9bps to 115bps; the GC45 premium decreased by 4bps to 123bps; the GC48 premium decreased by 4bps to 134bps; and the GC50 premium decreased by 4bps to 136bps.
The IJG Money Market Index (including NCD’s) increased by 0.60% m/m in October after rising by 0.59% m/m in September.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</si>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</sst>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3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0" fontId="87" fillId="8" borderId="0" xfId="0" applyFont="1" applyFill="1" applyAlignment="1">
      <alignment horizontal="center" vertical="center" wrapText="1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10" fontId="67" fillId="7" borderId="0" xfId="749" applyNumberFormat="1" applyFont="1" applyFill="1"/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5.3556439999999927E-2</c:v>
                </c:pt>
                <c:pt idx="1">
                  <c:v>3.4160020000000069E-2</c:v>
                </c:pt>
                <c:pt idx="2">
                  <c:v>5.7274346901968531E-2</c:v>
                </c:pt>
                <c:pt idx="3">
                  <c:v>2.6713259498010178E-2</c:v>
                </c:pt>
                <c:pt idx="4">
                  <c:v>2.6770617371869587E-3</c:v>
                </c:pt>
                <c:pt idx="5">
                  <c:v>6.028552528299258E-3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0.14865054071358319</c:v>
                </c:pt>
                <c:pt idx="1">
                  <c:v>6.9670966699889814E-2</c:v>
                </c:pt>
                <c:pt idx="2">
                  <c:v>0.11705182763032272</c:v>
                </c:pt>
                <c:pt idx="3">
                  <c:v>4.9914742989624061E-2</c:v>
                </c:pt>
                <c:pt idx="4">
                  <c:v>1.2802369766443666E-2</c:v>
                </c:pt>
                <c:pt idx="5">
                  <c:v>1.8092019321282793E-2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0.13265880070204239</c:v>
                </c:pt>
                <c:pt idx="1">
                  <c:v>0.23059101507844981</c:v>
                </c:pt>
                <c:pt idx="2">
                  <c:v>0.10289072487549866</c:v>
                </c:pt>
                <c:pt idx="3">
                  <c:v>0.1357009089848269</c:v>
                </c:pt>
                <c:pt idx="4">
                  <c:v>7.8934943113111666E-2</c:v>
                </c:pt>
                <c:pt idx="5">
                  <c:v>7.7297750019881262E-2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0.16502471563035748</c:v>
                </c:pt>
                <c:pt idx="1">
                  <c:v>0.22019678880377902</c:v>
                </c:pt>
                <c:pt idx="2">
                  <c:v>0.15672666290439441</c:v>
                </c:pt>
                <c:pt idx="3">
                  <c:v>0.11403962730523422</c:v>
                </c:pt>
                <c:pt idx="4">
                  <c:v>6.7078691019462733E-2</c:v>
                </c:pt>
                <c:pt idx="5">
                  <c:v>6.319526894672256E-2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0.14797195919480965</c:v>
                </c:pt>
                <c:pt idx="1">
                  <c:v>0.24850907536036496</c:v>
                </c:pt>
                <c:pt idx="2">
                  <c:v>0.18169893902616585</c:v>
                </c:pt>
                <c:pt idx="3">
                  <c:v>0.1619148565605808</c:v>
                </c:pt>
                <c:pt idx="4">
                  <c:v>9.9580617018367512E-2</c:v>
                </c:pt>
                <c:pt idx="5">
                  <c:v>8.0309540400658394E-2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0.20867935726151821</c:v>
                </c:pt>
                <c:pt idx="1">
                  <c:v>0.18810272204865885</c:v>
                </c:pt>
                <c:pt idx="2">
                  <c:v>0.22776122499481821</c:v>
                </c:pt>
                <c:pt idx="3">
                  <c:v>0.12308704524012783</c:v>
                </c:pt>
                <c:pt idx="4">
                  <c:v>0.11215843047781003</c:v>
                </c:pt>
                <c:pt idx="5">
                  <c:v>6.6958170854510835E-2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0.12032643567541879</c:v>
                </c:pt>
                <c:pt idx="1">
                  <c:v>0.10709562769504499</c:v>
                </c:pt>
                <c:pt idx="2">
                  <c:v>0</c:v>
                </c:pt>
                <c:pt idx="3">
                  <c:v>0.11472487350738113</c:v>
                </c:pt>
                <c:pt idx="4">
                  <c:v>0</c:v>
                </c:pt>
                <c:pt idx="5">
                  <c:v>7.0914736355693675E-2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27A52206-3F6B-47C7-BD13-4F700C78FFA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B0BEA717-87EB-4A1C-BE39-E339A28CEA2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61957432-1C48-47B8-A95E-F9E77F8492B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CF2A7D42-D571-47F6-9DB9-A39CCF28FA8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50AC19BE-2201-4AF1-B90A-5E994EC91DE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7FE686B-1141-4BB9-B6CE-62ED8E44A98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349BE2BD-256F-489E-986F-22FCE6AA983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919E1B-4ABB-466C-A0BD-930F6DBD386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53011D2-97CB-4FFF-A30B-11B21964ED4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DE6C25F-31AA-4950-B6E7-9D6DD34976E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F6E01BA-24BE-4238-8FA1-6813AC8BA98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A6121CC-9A84-4A82-9B36-495376191EC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DE3AE4A-DE05-4DA0-9ABD-3DBBDE290D6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0.5444444444444444</c:v>
              </c:pt>
              <c:pt idx="2">
                <c:v>0.45833333333333331</c:v>
              </c:pt>
              <c:pt idx="3">
                <c:v>1.2083333333333333</c:v>
              </c:pt>
              <c:pt idx="4">
                <c:v>2.9583333333333335</c:v>
              </c:pt>
              <c:pt idx="5">
                <c:v>4.208333333333333</c:v>
              </c:pt>
              <c:pt idx="6">
                <c:v>6.458333333333333</c:v>
              </c:pt>
              <c:pt idx="7">
                <c:v>9.7083333333333339</c:v>
              </c:pt>
              <c:pt idx="8">
                <c:v>11.708333333333334</c:v>
              </c:pt>
              <c:pt idx="9">
                <c:v>14.958333333333334</c:v>
              </c:pt>
              <c:pt idx="10">
                <c:v>17.708333333333332</c:v>
              </c:pt>
              <c:pt idx="11">
                <c:v>19.708333333333332</c:v>
              </c:pt>
              <c:pt idx="12">
                <c:v>22.958333333333332</c:v>
              </c:pt>
              <c:pt idx="13">
                <c:v>24.708333333333332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7.3197826548209326</c:v>
              </c:pt>
              <c:pt idx="3">
                <c:v>7.2850000000000001</c:v>
              </c:pt>
              <c:pt idx="4">
                <c:v>8.1999999999999993</c:v>
              </c:pt>
              <c:pt idx="5">
                <c:v>8.56</c:v>
              </c:pt>
              <c:pt idx="6">
                <c:v>9.0299999999999994</c:v>
              </c:pt>
              <c:pt idx="7">
                <c:v>10.125</c:v>
              </c:pt>
              <c:pt idx="8">
                <c:v>10.49</c:v>
              </c:pt>
              <c:pt idx="9">
                <c:v>10.923259999999999</c:v>
              </c:pt>
              <c:pt idx="10">
                <c:v>11.158140000000001</c:v>
              </c:pt>
              <c:pt idx="11">
                <c:v>11.24239</c:v>
              </c:pt>
              <c:pt idx="12">
                <c:v>11.306750000000001</c:v>
              </c:pt>
              <c:pt idx="13">
                <c:v>11.327680000000001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ACDBFF7D-5DE6-4336-9CAB-5F710ED7406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F575DB96-AF3D-4A8D-9096-58A53403BF4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1.0944444444444446</c:v>
              </c:pt>
              <c:pt idx="7">
                <c:v>3.7527777777777778</c:v>
              </c:pt>
            </c:numLit>
          </c:xVal>
          <c:yVal>
            <c:numLit>
              <c:formatCode>General</c:formatCode>
              <c:ptCount val="9"/>
              <c:pt idx="3">
                <c:v>7.4799999999999995</c:v>
              </c:pt>
              <c:pt idx="7">
                <c:v>8.15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103.16529999999999</c:v>
              </c:pt>
              <c:pt idx="77">
                <c:v>107.2776751886</c:v>
              </c:pt>
              <c:pt idx="78">
                <c:v>115.67193871675758</c:v>
              </c:pt>
              <c:pt idx="79">
                <c:v>120.92957534725036</c:v>
              </c:pt>
              <c:pt idx="80">
                <c:v>127.6814363276134</c:v>
              </c:pt>
              <c:pt idx="81">
                <c:v>123.74565605281471</c:v>
              </c:pt>
              <c:pt idx="82">
                <c:v>127.34653089829557</c:v>
              </c:pt>
              <c:pt idx="83">
                <c:v>120.45466399261069</c:v>
              </c:pt>
              <c:pt idx="84">
                <c:v>116.61288293923037</c:v>
              </c:pt>
              <c:pt idx="85">
                <c:v>120.49026129695979</c:v>
              </c:pt>
              <c:pt idx="86">
                <c:v>120.26120931023428</c:v>
              </c:pt>
              <c:pt idx="87">
                <c:v>120.07444365217547</c:v>
              </c:pt>
              <c:pt idx="88">
                <c:v>116.64535769035665</c:v>
              </c:pt>
              <c:pt idx="89">
                <c:v>116.50666636006281</c:v>
              </c:pt>
              <c:pt idx="90">
                <c:v>120.81601493538882</c:v>
              </c:pt>
              <c:pt idx="91">
                <c:v>125.57181654730546</c:v>
              </c:pt>
              <c:pt idx="92">
                <c:v>126.15647892514971</c:v>
              </c:pt>
              <c:pt idx="93">
                <c:v>123.63524169383059</c:v>
              </c:pt>
              <c:pt idx="94">
                <c:v>129.11079927796698</c:v>
              </c:pt>
              <c:pt idx="95">
                <c:v>125.69375286427632</c:v>
              </c:pt>
              <c:pt idx="96">
                <c:v>130.35497999549514</c:v>
              </c:pt>
              <c:pt idx="97">
                <c:v>120.10464649852939</c:v>
              </c:pt>
              <c:pt idx="98">
                <c:v>115.0488414041738</c:v>
              </c:pt>
              <c:pt idx="99">
                <c:v>120.64895880836336</c:v>
              </c:pt>
              <c:pt idx="100">
                <c:v>127.07689403575533</c:v>
              </c:pt>
              <c:pt idx="101">
                <c:v>124.00633504516935</c:v>
              </c:pt>
              <c:pt idx="102">
                <c:v>126.43041088263232</c:v>
              </c:pt>
              <c:pt idx="103">
                <c:v>120.05920318702383</c:v>
              </c:pt>
              <c:pt idx="104">
                <c:v>111.05056087588549</c:v>
              </c:pt>
              <c:pt idx="105">
                <c:v>88.118842156136893</c:v>
              </c:pt>
              <c:pt idx="106">
                <c:v>98.847751782857344</c:v>
              </c:pt>
              <c:pt idx="107">
                <c:v>100.31742015636488</c:v>
              </c:pt>
              <c:pt idx="108">
                <c:v>105.60896343477282</c:v>
              </c:pt>
              <c:pt idx="109">
                <c:v>109.30189766815997</c:v>
              </c:pt>
              <c:pt idx="110">
                <c:v>105.91211791577733</c:v>
              </c:pt>
              <c:pt idx="111">
                <c:v>108.70120762897142</c:v>
              </c:pt>
              <c:pt idx="112">
                <c:v>101.09755815532488</c:v>
              </c:pt>
              <c:pt idx="113">
                <c:v>117.35242794577063</c:v>
              </c:pt>
              <c:pt idx="114">
                <c:v>124.21742762817027</c:v>
              </c:pt>
              <c:pt idx="115">
                <c:v>124.21941510701232</c:v>
              </c:pt>
              <c:pt idx="116">
                <c:v>134.55993609818046</c:v>
              </c:pt>
              <c:pt idx="117">
                <c:v>136.60067208904547</c:v>
              </c:pt>
              <c:pt idx="118">
                <c:v>142.30101813532136</c:v>
              </c:pt>
              <c:pt idx="119">
                <c:v>147.14480249162955</c:v>
              </c:pt>
              <c:pt idx="120">
                <c:v>141.3390571645198</c:v>
              </c:pt>
              <c:pt idx="121">
                <c:v>149.85261527282466</c:v>
              </c:pt>
              <c:pt idx="122">
                <c:v>159.81481713616205</c:v>
              </c:pt>
              <c:pt idx="123">
                <c:v>152.34874832401198</c:v>
              </c:pt>
              <c:pt idx="124">
                <c:v>154.68318819458082</c:v>
              </c:pt>
              <c:pt idx="125">
                <c:v>154.33762595215413</c:v>
              </c:pt>
              <c:pt idx="126">
                <c:v>166.55622712353426</c:v>
              </c:pt>
              <c:pt idx="127">
                <c:v>171.79242179184394</c:v>
              </c:pt>
              <c:pt idx="128">
                <c:v>188.98884321320753</c:v>
              </c:pt>
              <c:pt idx="129">
                <c:v>201.73425079950624</c:v>
              </c:pt>
              <c:pt idx="130">
                <c:v>188.88761197434289</c:v>
              </c:pt>
              <c:pt idx="131">
                <c:v>197.69638575876635</c:v>
              </c:pt>
              <c:pt idx="132">
                <c:v>163.00036560566878</c:v>
              </c:pt>
              <c:pt idx="133">
                <c:v>170.21489870768278</c:v>
              </c:pt>
              <c:pt idx="134">
                <c:v>165.42045395363448</c:v>
              </c:pt>
              <c:pt idx="135">
                <c:v>160.87689500841256</c:v>
              </c:pt>
              <c:pt idx="136">
                <c:v>172.38569988844856</c:v>
              </c:pt>
              <c:pt idx="137">
                <c:v>192.63974397116209</c:v>
              </c:pt>
              <c:pt idx="138">
                <c:v>182.67399685778929</c:v>
              </c:pt>
              <c:pt idx="139">
                <c:v>197.86729458854643</c:v>
              </c:pt>
              <c:pt idx="140">
                <c:v>187.94704958714925</c:v>
              </c:pt>
              <c:pt idx="141">
                <c:v>179.46732790322559</c:v>
              </c:pt>
              <c:pt idx="142">
                <c:v>180.84045396509254</c:v>
              </c:pt>
              <c:pt idx="143">
                <c:v>171.38267544636309</c:v>
              </c:pt>
              <c:pt idx="144">
                <c:v>182.56936252817485</c:v>
              </c:pt>
              <c:pt idx="145">
                <c:v>191.83486539240363</c:v>
              </c:pt>
              <c:pt idx="146">
                <c:v>188.80057687786754</c:v>
              </c:pt>
              <c:pt idx="147">
                <c:v>184.5011761571009</c:v>
              </c:pt>
              <c:pt idx="148">
                <c:v>178.2542818294327</c:v>
              </c:pt>
              <c:pt idx="149">
                <c:v>190.97610275660341</c:v>
              </c:pt>
              <c:pt idx="150">
                <c:v>193.18227970301899</c:v>
              </c:pt>
              <c:pt idx="151">
                <c:v>186.25032575590396</c:v>
              </c:pt>
              <c:pt idx="152">
                <c:v>179.01497181361125</c:v>
              </c:pt>
              <c:pt idx="153">
                <c:v>183.23737468183256</c:v>
              </c:pt>
              <c:pt idx="154">
                <c:v>205.45071389087204</c:v>
              </c:pt>
              <c:pt idx="155">
                <c:v>204.46529625028728</c:v>
              </c:pt>
              <c:pt idx="156">
                <c:v>218.67254077974997</c:v>
              </c:pt>
              <c:pt idx="157">
                <c:v>222.49449726077302</c:v>
              </c:pt>
              <c:pt idx="158">
                <c:v>226.2026061267359</c:v>
              </c:pt>
              <c:pt idx="159">
                <c:v>234.0347446904147</c:v>
              </c:pt>
              <c:pt idx="160">
                <c:v>230.24612003294286</c:v>
              </c:pt>
              <c:pt idx="161">
                <c:v>230.00551744243083</c:v>
              </c:pt>
              <c:pt idx="162">
                <c:v>223.84979697713274</c:v>
              </c:pt>
              <c:pt idx="163">
                <c:v>220.43613234319085</c:v>
              </c:pt>
              <c:pt idx="164">
                <c:v>217.26802865787718</c:v>
              </c:pt>
              <c:pt idx="165">
                <c:v>214.47133069350983</c:v>
              </c:pt>
              <c:pt idx="166">
                <c:v>219.5860837374415</c:v>
              </c:pt>
              <c:pt idx="167">
                <c:v>228.06156858380157</c:v>
              </c:pt>
              <c:pt idx="168">
                <c:v>227.54905266257026</c:v>
              </c:pt>
              <c:pt idx="169">
                <c:v>227.04067849754526</c:v>
              </c:pt>
              <c:pt idx="170">
                <c:v>233.31058846679775</c:v>
              </c:pt>
              <c:pt idx="171">
                <c:v>247.53339092131043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4C-4DA1-AE68-4D25A7721B98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100.5603</c:v>
              </c:pt>
              <c:pt idx="77">
                <c:v>100.5695515476</c:v>
              </c:pt>
              <c:pt idx="78">
                <c:v>101.86056288081654</c:v>
              </c:pt>
              <c:pt idx="79">
                <c:v>102.75408373840706</c:v>
              </c:pt>
              <c:pt idx="80">
                <c:v>106.25029143760636</c:v>
              </c:pt>
              <c:pt idx="81">
                <c:v>108.2419531506043</c:v>
              </c:pt>
              <c:pt idx="82">
                <c:v>108.27626584975303</c:v>
              </c:pt>
              <c:pt idx="83">
                <c:v>108.17069649054952</c:v>
              </c:pt>
              <c:pt idx="84">
                <c:v>107.24518801137637</c:v>
              </c:pt>
              <c:pt idx="85">
                <c:v>107.13976599156119</c:v>
              </c:pt>
              <c:pt idx="86">
                <c:v>106.87502362979605</c:v>
              </c:pt>
              <c:pt idx="87">
                <c:v>107.95446136845699</c:v>
              </c:pt>
              <c:pt idx="88">
                <c:v>110.12672104011308</c:v>
              </c:pt>
              <c:pt idx="89">
                <c:v>109.0851425125157</c:v>
              </c:pt>
              <c:pt idx="90">
                <c:v>109.52748276540395</c:v>
              </c:pt>
              <c:pt idx="91">
                <c:v>108.97590236219737</c:v>
              </c:pt>
              <c:pt idx="92">
                <c:v>108.67807122104148</c:v>
              </c:pt>
              <c:pt idx="93">
                <c:v>111.79104589309698</c:v>
              </c:pt>
              <c:pt idx="94">
                <c:v>113.10503784652444</c:v>
              </c:pt>
              <c:pt idx="95">
                <c:v>112.79037963123541</c:v>
              </c:pt>
              <c:pt idx="96">
                <c:v>109.84350538261012</c:v>
              </c:pt>
              <c:pt idx="97">
                <c:v>109.12710604050473</c:v>
              </c:pt>
              <c:pt idx="98">
                <c:v>106.97457387385577</c:v>
              </c:pt>
              <c:pt idx="99">
                <c:v>113.87528968531046</c:v>
              </c:pt>
              <c:pt idx="100">
                <c:v>113.14136344328864</c:v>
              </c:pt>
              <c:pt idx="101">
                <c:v>112.69004254451337</c:v>
              </c:pt>
              <c:pt idx="102">
                <c:v>112.70807295132049</c:v>
              </c:pt>
              <c:pt idx="103">
                <c:v>111.40449137956551</c:v>
              </c:pt>
              <c:pt idx="104">
                <c:v>109.72818799777717</c:v>
              </c:pt>
              <c:pt idx="105">
                <c:v>103.93574668156252</c:v>
              </c:pt>
              <c:pt idx="106">
                <c:v>102.02114629194145</c:v>
              </c:pt>
              <c:pt idx="107">
                <c:v>100.35809958623651</c:v>
              </c:pt>
              <c:pt idx="108">
                <c:v>96.327015800156147</c:v>
              </c:pt>
              <c:pt idx="109">
                <c:v>90.013357876550714</c:v>
              </c:pt>
              <c:pt idx="110">
                <c:v>84.073016336845626</c:v>
              </c:pt>
              <c:pt idx="111">
                <c:v>87.541028260740504</c:v>
              </c:pt>
              <c:pt idx="112">
                <c:v>88.137445286280922</c:v>
              </c:pt>
              <c:pt idx="113">
                <c:v>89.461445989371441</c:v>
              </c:pt>
              <c:pt idx="114">
                <c:v>87.187693878105577</c:v>
              </c:pt>
              <c:pt idx="115">
                <c:v>83.240096662386591</c:v>
              </c:pt>
              <c:pt idx="116">
                <c:v>79.989903848107048</c:v>
              </c:pt>
              <c:pt idx="117">
                <c:v>85.460653341990621</c:v>
              </c:pt>
              <c:pt idx="118">
                <c:v>86.153739240594177</c:v>
              </c:pt>
              <c:pt idx="119">
                <c:v>86.249800659847438</c:v>
              </c:pt>
              <c:pt idx="120">
                <c:v>87.06727627050148</c:v>
              </c:pt>
              <c:pt idx="121">
                <c:v>91.256431200980387</c:v>
              </c:pt>
              <c:pt idx="122">
                <c:v>91.05448071873262</c:v>
              </c:pt>
              <c:pt idx="123">
                <c:v>91.77818173148512</c:v>
              </c:pt>
              <c:pt idx="124">
                <c:v>94.139450791072761</c:v>
              </c:pt>
              <c:pt idx="125">
                <c:v>108.22949066987421</c:v>
              </c:pt>
              <c:pt idx="126">
                <c:v>106.49251557411338</c:v>
              </c:pt>
              <c:pt idx="127">
                <c:v>104.26841938634801</c:v>
              </c:pt>
              <c:pt idx="128">
                <c:v>105.03854593193557</c:v>
              </c:pt>
              <c:pt idx="129">
                <c:v>104.28983117653273</c:v>
              </c:pt>
              <c:pt idx="130">
                <c:v>101.22433587892974</c:v>
              </c:pt>
              <c:pt idx="131">
                <c:v>100.18789990386537</c:v>
              </c:pt>
              <c:pt idx="132">
                <c:v>102.42900103305693</c:v>
              </c:pt>
              <c:pt idx="133">
                <c:v>97.556677773426685</c:v>
              </c:pt>
              <c:pt idx="134">
                <c:v>97.255146667064253</c:v>
              </c:pt>
              <c:pt idx="135">
                <c:v>99.79725712608159</c:v>
              </c:pt>
              <c:pt idx="136">
                <c:v>107.17763254243411</c:v>
              </c:pt>
              <c:pt idx="137">
                <c:v>107.96299700863899</c:v>
              </c:pt>
              <c:pt idx="138">
                <c:v>108.55730739605227</c:v>
              </c:pt>
              <c:pt idx="139">
                <c:v>112.15820430431378</c:v>
              </c:pt>
              <c:pt idx="140">
                <c:v>112.81723357540346</c:v>
              </c:pt>
              <c:pt idx="141">
                <c:v>132.6072784430873</c:v>
              </c:pt>
              <c:pt idx="142">
                <c:v>135.62622900485044</c:v>
              </c:pt>
              <c:pt idx="143">
                <c:v>139.78446679807382</c:v>
              </c:pt>
              <c:pt idx="144">
                <c:v>148.09267260332479</c:v>
              </c:pt>
              <c:pt idx="145">
                <c:v>148.77222100731947</c:v>
              </c:pt>
              <c:pt idx="146">
                <c:v>150.83314770771179</c:v>
              </c:pt>
              <c:pt idx="147">
                <c:v>153.09130696199938</c:v>
              </c:pt>
              <c:pt idx="148">
                <c:v>152.88816857587844</c:v>
              </c:pt>
              <c:pt idx="149">
                <c:v>155.82960698433504</c:v>
              </c:pt>
              <c:pt idx="150">
                <c:v>154.42642993846817</c:v>
              </c:pt>
              <c:pt idx="151">
                <c:v>157.31982684463159</c:v>
              </c:pt>
              <c:pt idx="152">
                <c:v>156.62489010751946</c:v>
              </c:pt>
              <c:pt idx="153">
                <c:v>159.39239239826108</c:v>
              </c:pt>
              <c:pt idx="154">
                <c:v>162.01005221659571</c:v>
              </c:pt>
              <c:pt idx="155">
                <c:v>161.46044445515457</c:v>
              </c:pt>
              <c:pt idx="156">
                <c:v>163.4435904371972</c:v>
              </c:pt>
              <c:pt idx="157">
                <c:v>163.72029062919196</c:v>
              </c:pt>
              <c:pt idx="158">
                <c:v>164.7549111826057</c:v>
              </c:pt>
              <c:pt idx="159">
                <c:v>165.28311048520979</c:v>
              </c:pt>
              <c:pt idx="160">
                <c:v>168.48554843392265</c:v>
              </c:pt>
              <c:pt idx="161">
                <c:v>169.66839280242556</c:v>
              </c:pt>
              <c:pt idx="162">
                <c:v>169.92078980687452</c:v>
              </c:pt>
              <c:pt idx="163">
                <c:v>174.36236632371541</c:v>
              </c:pt>
              <c:pt idx="164">
                <c:v>174.52357130587632</c:v>
              </c:pt>
              <c:pt idx="165">
                <c:v>180.62110899963957</c:v>
              </c:pt>
              <c:pt idx="166">
                <c:v>183.10080563118512</c:v>
              </c:pt>
              <c:pt idx="167">
                <c:v>184.33758016390959</c:v>
              </c:pt>
              <c:pt idx="168">
                <c:v>187.65459850914982</c:v>
              </c:pt>
              <c:pt idx="169">
                <c:v>193.83233613920385</c:v>
              </c:pt>
              <c:pt idx="170">
                <c:v>194.69680703682769</c:v>
              </c:pt>
              <c:pt idx="171">
                <c:v>200.48814338782904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4C-4DA1-AE68-4D25A7721B98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98.713185417891665</c:v>
              </c:pt>
              <c:pt idx="77">
                <c:v>98.559751127560759</c:v>
              </c:pt>
              <c:pt idx="78">
                <c:v>102.64611695140503</c:v>
              </c:pt>
              <c:pt idx="79">
                <c:v>104.28267675008081</c:v>
              </c:pt>
              <c:pt idx="80">
                <c:v>105.57826316219555</c:v>
              </c:pt>
              <c:pt idx="81">
                <c:v>107.36564554035321</c:v>
              </c:pt>
              <c:pt idx="82">
                <c:v>106.94782158716066</c:v>
              </c:pt>
              <c:pt idx="83">
                <c:v>106.29435144368226</c:v>
              </c:pt>
              <c:pt idx="84">
                <c:v>106.22923712137556</c:v>
              </c:pt>
              <c:pt idx="85">
                <c:v>107.93604504440836</c:v>
              </c:pt>
              <c:pt idx="86">
                <c:v>107.42440986765345</c:v>
              </c:pt>
              <c:pt idx="87">
                <c:v>108.53023266120177</c:v>
              </c:pt>
              <c:pt idx="88">
                <c:v>109.20362865908844</c:v>
              </c:pt>
              <c:pt idx="89">
                <c:v>112.61846417643962</c:v>
              </c:pt>
              <c:pt idx="90">
                <c:v>113.95325371473508</c:v>
              </c:pt>
              <c:pt idx="91">
                <c:v>116.56471996524628</c:v>
              </c:pt>
              <c:pt idx="92">
                <c:v>116.9772260405262</c:v>
              </c:pt>
              <c:pt idx="93">
                <c:v>118.60649558386481</c:v>
              </c:pt>
              <c:pt idx="94">
                <c:v>119.98752625403267</c:v>
              </c:pt>
              <c:pt idx="95">
                <c:v>120.85415945939505</c:v>
              </c:pt>
              <c:pt idx="96">
                <c:v>123.69938451841789</c:v>
              </c:pt>
              <c:pt idx="97">
                <c:v>123.37680515938398</c:v>
              </c:pt>
              <c:pt idx="98">
                <c:v>125.08244390856322</c:v>
              </c:pt>
              <c:pt idx="99">
                <c:v>125.58444920545371</c:v>
              </c:pt>
              <c:pt idx="100">
                <c:v>125.50284590670081</c:v>
              </c:pt>
              <c:pt idx="101">
                <c:v>126.21873950401634</c:v>
              </c:pt>
              <c:pt idx="102">
                <c:v>127.72095169377435</c:v>
              </c:pt>
              <c:pt idx="103">
                <c:v>129.51870533179437</c:v>
              </c:pt>
              <c:pt idx="104">
                <c:v>128.75031868048603</c:v>
              </c:pt>
              <c:pt idx="105">
                <c:v>120.45858045920745</c:v>
              </c:pt>
              <c:pt idx="106">
                <c:v>126.21592286706606</c:v>
              </c:pt>
              <c:pt idx="107">
                <c:v>133.88159494364092</c:v>
              </c:pt>
              <c:pt idx="108">
                <c:v>134.54273549027667</c:v>
              </c:pt>
              <c:pt idx="109">
                <c:v>136.2907203557364</c:v>
              </c:pt>
              <c:pt idx="110">
                <c:v>137.32180876748922</c:v>
              </c:pt>
              <c:pt idx="111">
                <c:v>137.93113503927228</c:v>
              </c:pt>
              <c:pt idx="112">
                <c:v>139.71298175298787</c:v>
              </c:pt>
              <c:pt idx="113">
                <c:v>142.62301294053228</c:v>
              </c:pt>
              <c:pt idx="114">
                <c:v>146.13496991726873</c:v>
              </c:pt>
              <c:pt idx="115">
                <c:v>147.05652884563321</c:v>
              </c:pt>
              <c:pt idx="116">
                <c:v>145.67424918997</c:v>
              </c:pt>
              <c:pt idx="117">
                <c:v>144.26980537631718</c:v>
              </c:pt>
              <c:pt idx="118">
                <c:v>146.49039694736064</c:v>
              </c:pt>
              <c:pt idx="119">
                <c:v>150.05689462456303</c:v>
              </c:pt>
              <c:pt idx="120">
                <c:v>149.1722116597457</c:v>
              </c:pt>
              <c:pt idx="121">
                <c:v>150.71175119094528</c:v>
              </c:pt>
              <c:pt idx="122">
                <c:v>152.25106199906477</c:v>
              </c:pt>
              <c:pt idx="123">
                <c:v>150.07769903607516</c:v>
              </c:pt>
              <c:pt idx="124">
                <c:v>148.8574949776459</c:v>
              </c:pt>
              <c:pt idx="125">
                <c:v>149.36311287526874</c:v>
              </c:pt>
              <c:pt idx="126">
                <c:v>152.62662332856118</c:v>
              </c:pt>
              <c:pt idx="127">
                <c:v>152.8769340433538</c:v>
              </c:pt>
              <c:pt idx="128">
                <c:v>151.49034466513237</c:v>
              </c:pt>
              <c:pt idx="129">
                <c:v>152.59058852278054</c:v>
              </c:pt>
              <c:pt idx="130">
                <c:v>152.83237743302024</c:v>
              </c:pt>
              <c:pt idx="131">
                <c:v>155.41542514222274</c:v>
              </c:pt>
              <c:pt idx="132">
                <c:v>154.01405769986081</c:v>
              </c:pt>
              <c:pt idx="133">
                <c:v>157.38458155350764</c:v>
              </c:pt>
              <c:pt idx="134">
                <c:v>158.44015192971574</c:v>
              </c:pt>
              <c:pt idx="135">
                <c:v>158.51873034425054</c:v>
              </c:pt>
              <c:pt idx="136">
                <c:v>159.11338973740106</c:v>
              </c:pt>
              <c:pt idx="137">
                <c:v>163.61734889582553</c:v>
              </c:pt>
              <c:pt idx="138">
                <c:v>165.36370368976142</c:v>
              </c:pt>
              <c:pt idx="139">
                <c:v>169.73276336828812</c:v>
              </c:pt>
              <c:pt idx="140">
                <c:v>169.28838649114547</c:v>
              </c:pt>
              <c:pt idx="141">
                <c:v>172.50759813700236</c:v>
              </c:pt>
              <c:pt idx="142">
                <c:v>172.61574385240658</c:v>
              </c:pt>
              <c:pt idx="143">
                <c:v>170.469115129746</c:v>
              </c:pt>
              <c:pt idx="144">
                <c:v>179.17883794522882</c:v>
              </c:pt>
              <c:pt idx="145">
                <c:v>183.39456984972247</c:v>
              </c:pt>
              <c:pt idx="146">
                <c:v>186.1558314245294</c:v>
              </c:pt>
              <c:pt idx="147">
                <c:v>184.04537429193564</c:v>
              </c:pt>
              <c:pt idx="148">
                <c:v>189.51920712580119</c:v>
              </c:pt>
              <c:pt idx="149">
                <c:v>194.28530662870156</c:v>
              </c:pt>
              <c:pt idx="150">
                <c:v>196.29991300380584</c:v>
              </c:pt>
              <c:pt idx="151">
                <c:v>194.79949948351924</c:v>
              </c:pt>
              <c:pt idx="152">
                <c:v>191.0299149546122</c:v>
              </c:pt>
              <c:pt idx="153">
                <c:v>187.22413606238231</c:v>
              </c:pt>
              <c:pt idx="154">
                <c:v>194.93225368566161</c:v>
              </c:pt>
              <c:pt idx="155">
                <c:v>195.58605800039973</c:v>
              </c:pt>
              <c:pt idx="156">
                <c:v>205.76075323405851</c:v>
              </c:pt>
              <c:pt idx="157">
                <c:v>212.74663263992903</c:v>
              </c:pt>
              <c:pt idx="158">
                <c:v>216.44946766861656</c:v>
              </c:pt>
              <c:pt idx="159">
                <c:v>222.72028455954768</c:v>
              </c:pt>
              <c:pt idx="160">
                <c:v>219.76861380819861</c:v>
              </c:pt>
              <c:pt idx="161">
                <c:v>218.26731551628606</c:v>
              </c:pt>
              <c:pt idx="162">
                <c:v>216.77627299530567</c:v>
              </c:pt>
              <c:pt idx="163">
                <c:v>218.50592366477017</c:v>
              </c:pt>
              <c:pt idx="164">
                <c:v>218.93388530382981</c:v>
              </c:pt>
              <c:pt idx="165">
                <c:v>219.62975427658125</c:v>
              </c:pt>
              <c:pt idx="166">
                <c:v>216.88427515873141</c:v>
              </c:pt>
              <c:pt idx="167">
                <c:v>223.14901274441485</c:v>
              </c:pt>
              <c:pt idx="168">
                <c:v>226.27081324445686</c:v>
              </c:pt>
              <c:pt idx="169">
                <c:v>230.01616082525541</c:v>
              </c:pt>
              <c:pt idx="170">
                <c:v>229.64838740563152</c:v>
              </c:pt>
              <c:pt idx="171">
                <c:v>235.21402508659833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4C-4DA1-AE68-4D25A7721B98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100.67223707654212</c:v>
              </c:pt>
              <c:pt idx="77">
                <c:v>101.31883291725066</c:v>
              </c:pt>
              <c:pt idx="78">
                <c:v>101.9888294468908</c:v>
              </c:pt>
              <c:pt idx="79">
                <c:v>102.65910561197505</c:v>
              </c:pt>
              <c:pt idx="80">
                <c:v>103.26513284101229</c:v>
              </c:pt>
              <c:pt idx="81">
                <c:v>103.93862625105477</c:v>
              </c:pt>
              <c:pt idx="82">
                <c:v>104.5922126634822</c:v>
              </c:pt>
              <c:pt idx="83">
                <c:v>105.26944696911347</c:v>
              </c:pt>
              <c:pt idx="84">
                <c:v>105.92519796651469</c:v>
              </c:pt>
              <c:pt idx="85">
                <c:v>106.60114950273339</c:v>
              </c:pt>
              <c:pt idx="86">
                <c:v>107.27642468235966</c:v>
              </c:pt>
              <c:pt idx="87">
                <c:v>107.93017551106544</c:v>
              </c:pt>
              <c:pt idx="88">
                <c:v>108.60797210611652</c:v>
              </c:pt>
              <c:pt idx="89">
                <c:v>109.26759142563429</c:v>
              </c:pt>
              <c:pt idx="90">
                <c:v>109.95317313575798</c:v>
              </c:pt>
              <c:pt idx="91">
                <c:v>110.64207430823367</c:v>
              </c:pt>
              <c:pt idx="92">
                <c:v>111.2676441213693</c:v>
              </c:pt>
              <c:pt idx="93">
                <c:v>111.96463089613439</c:v>
              </c:pt>
              <c:pt idx="94">
                <c:v>112.64294285498231</c:v>
              </c:pt>
              <c:pt idx="95">
                <c:v>113.34613867475716</c:v>
              </c:pt>
              <c:pt idx="96">
                <c:v>114.02776108256647</c:v>
              </c:pt>
              <c:pt idx="97">
                <c:v>114.73196228562252</c:v>
              </c:pt>
              <c:pt idx="98">
                <c:v>115.43446084695422</c:v>
              </c:pt>
              <c:pt idx="99">
                <c:v>116.10986234708322</c:v>
              </c:pt>
              <c:pt idx="100">
                <c:v>116.80338507748009</c:v>
              </c:pt>
              <c:pt idx="101">
                <c:v>117.47171936349339</c:v>
              </c:pt>
              <c:pt idx="102">
                <c:v>118.16024605457778</c:v>
              </c:pt>
              <c:pt idx="103">
                <c:v>118.84845035515863</c:v>
              </c:pt>
              <c:pt idx="104">
                <c:v>119.49167276260488</c:v>
              </c:pt>
              <c:pt idx="105">
                <c:v>120.17660764533812</c:v>
              </c:pt>
              <c:pt idx="106">
                <c:v>120.8189473932749</c:v>
              </c:pt>
              <c:pt idx="107">
                <c:v>121.44943021126961</c:v>
              </c:pt>
              <c:pt idx="108">
                <c:v>122.02638412819567</c:v>
              </c:pt>
              <c:pt idx="109">
                <c:v>122.5918975391868</c:v>
              </c:pt>
              <c:pt idx="110">
                <c:v>123.13446052860083</c:v>
              </c:pt>
              <c:pt idx="111">
                <c:v>123.6396556705201</c:v>
              </c:pt>
              <c:pt idx="112">
                <c:v>124.13836075567752</c:v>
              </c:pt>
              <c:pt idx="113">
                <c:v>124.59804643635586</c:v>
              </c:pt>
              <c:pt idx="114">
                <c:v>125.05342403118091</c:v>
              </c:pt>
              <c:pt idx="115">
                <c:v>125.49447140651817</c:v>
              </c:pt>
              <c:pt idx="116">
                <c:v>125.88455140621924</c:v>
              </c:pt>
              <c:pt idx="117">
                <c:v>126.30986285936964</c:v>
              </c:pt>
              <c:pt idx="118">
                <c:v>126.71726226266604</c:v>
              </c:pt>
              <c:pt idx="119">
                <c:v>127.1397484115556</c:v>
              </c:pt>
              <c:pt idx="120">
                <c:v>127.55328542345359</c:v>
              </c:pt>
              <c:pt idx="121">
                <c:v>127.98699137574137</c:v>
              </c:pt>
              <c:pt idx="122">
                <c:v>128.4298433540373</c:v>
              </c:pt>
              <c:pt idx="123">
                <c:v>128.86820913021143</c:v>
              </c:pt>
              <c:pt idx="124">
                <c:v>129.33192282860153</c:v>
              </c:pt>
              <c:pt idx="125">
                <c:v>129.79161005182198</c:v>
              </c:pt>
              <c:pt idx="126">
                <c:v>130.28564946528562</c:v>
              </c:pt>
              <c:pt idx="127">
                <c:v>130.79603203462665</c:v>
              </c:pt>
              <c:pt idx="128">
                <c:v>131.27103325862564</c:v>
              </c:pt>
              <c:pt idx="129">
                <c:v>131.8111838833974</c:v>
              </c:pt>
              <c:pt idx="130">
                <c:v>132.34852032373101</c:v>
              </c:pt>
              <c:pt idx="131">
                <c:v>132.92356833070448</c:v>
              </c:pt>
              <c:pt idx="132">
                <c:v>133.4996728807929</c:v>
              </c:pt>
              <c:pt idx="133">
                <c:v>134.12061615920663</c:v>
              </c:pt>
              <c:pt idx="134">
                <c:v>134.76867466889527</c:v>
              </c:pt>
              <c:pt idx="135">
                <c:v>135.42660488753384</c:v>
              </c:pt>
              <c:pt idx="136">
                <c:v>136.14095198591133</c:v>
              </c:pt>
              <c:pt idx="137">
                <c:v>136.87408041640359</c:v>
              </c:pt>
              <c:pt idx="138">
                <c:v>137.6709876064707</c:v>
              </c:pt>
              <c:pt idx="139">
                <c:v>138.50315676732959</c:v>
              </c:pt>
              <c:pt idx="140">
                <c:v>139.27998590188326</c:v>
              </c:pt>
              <c:pt idx="141">
                <c:v>140.16428337161358</c:v>
              </c:pt>
              <c:pt idx="142">
                <c:v>141.03919260838421</c:v>
              </c:pt>
              <c:pt idx="143">
                <c:v>141.96324746498348</c:v>
              </c:pt>
              <c:pt idx="144">
                <c:v>142.88060184739851</c:v>
              </c:pt>
              <c:pt idx="145">
                <c:v>143.85431703969684</c:v>
              </c:pt>
              <c:pt idx="146">
                <c:v>144.84460890331644</c:v>
              </c:pt>
              <c:pt idx="147">
                <c:v>145.81487132112429</c:v>
              </c:pt>
              <c:pt idx="148">
                <c:v>146.82499194781582</c:v>
              </c:pt>
              <c:pt idx="149">
                <c:v>147.80918320487882</c:v>
              </c:pt>
              <c:pt idx="150">
                <c:v>148.83344067178498</c:v>
              </c:pt>
              <c:pt idx="151">
                <c:v>149.86657385804747</c:v>
              </c:pt>
              <c:pt idx="152">
                <c:v>150.84120775792081</c:v>
              </c:pt>
              <c:pt idx="153">
                <c:v>151.89281905089129</c:v>
              </c:pt>
              <c:pt idx="154">
                <c:v>152.92224455708501</c:v>
              </c:pt>
              <c:pt idx="155">
                <c:v>153.99631792250773</c:v>
              </c:pt>
              <c:pt idx="156">
                <c:v>155.04181032187878</c:v>
              </c:pt>
              <c:pt idx="157">
                <c:v>156.12526754297087</c:v>
              </c:pt>
              <c:pt idx="158">
                <c:v>157.20975880175138</c:v>
              </c:pt>
              <c:pt idx="159">
                <c:v>158.25681032815069</c:v>
              </c:pt>
              <c:pt idx="160">
                <c:v>159.33779650189712</c:v>
              </c:pt>
              <c:pt idx="161">
                <c:v>160.37945500261284</c:v>
              </c:pt>
              <c:pt idx="162">
                <c:v>161.45144023856435</c:v>
              </c:pt>
              <c:pt idx="163">
                <c:v>162.51849097019522</c:v>
              </c:pt>
              <c:pt idx="164">
                <c:v>163.47857598354841</c:v>
              </c:pt>
              <c:pt idx="165">
                <c:v>164.53502144805441</c:v>
              </c:pt>
              <c:pt idx="166">
                <c:v>165.54112139638886</c:v>
              </c:pt>
              <c:pt idx="167">
                <c:v>166.57703664331291</c:v>
              </c:pt>
              <c:pt idx="168">
                <c:v>167.57770498720816</c:v>
              </c:pt>
              <c:pt idx="169">
                <c:v>168.60402023454682</c:v>
              </c:pt>
              <c:pt idx="170">
                <c:v>169.63061910012948</c:v>
              </c:pt>
              <c:pt idx="171">
                <c:v>170.6257809431782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4C-4DA1-AE68-4D25A7721B98}"/>
            </c:ext>
          </c:extLst>
        </c:ser>
        <c:ser>
          <c:idx val="4"/>
          <c:order val="4"/>
          <c:tx>
            <c:v>Nam PF</c:v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172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</c:numLit>
          </c:cat>
          <c:val>
            <c:numLit>
              <c:formatCode>General</c:formatCode>
              <c:ptCount val="172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101.33105304067591</c:v>
              </c:pt>
              <c:pt idx="77">
                <c:v>103.43359670575572</c:v>
              </c:pt>
              <c:pt idx="78">
                <c:v>108.90366073543271</c:v>
              </c:pt>
              <c:pt idx="79">
                <c:v>112.04270242041758</c:v>
              </c:pt>
              <c:pt idx="80">
                <c:v>115.72042541075439</c:v>
              </c:pt>
              <c:pt idx="81">
                <c:v>114.67555477170011</c:v>
              </c:pt>
              <c:pt idx="82">
                <c:v>116.3543658648308</c:v>
              </c:pt>
              <c:pt idx="83">
                <c:v>113.14327000630961</c:v>
              </c:pt>
              <c:pt idx="84">
                <c:v>111.45914114073268</c:v>
              </c:pt>
              <c:pt idx="85">
                <c:v>113.99165390901116</c:v>
              </c:pt>
              <c:pt idx="86">
                <c:v>113.8656211120998</c:v>
              </c:pt>
              <c:pt idx="87">
                <c:v>114.26762415078559</c:v>
              </c:pt>
              <c:pt idx="88">
                <c:v>112.99221425529798</c:v>
              </c:pt>
              <c:pt idx="89">
                <c:v>114.12228146904329</c:v>
              </c:pt>
              <c:pt idx="90">
                <c:v>116.78185125346143</c:v>
              </c:pt>
              <c:pt idx="91">
                <c:v>120.02957553390759</c:v>
              </c:pt>
              <c:pt idx="92">
                <c:v>120.57216403958635</c:v>
              </c:pt>
              <c:pt idx="93">
                <c:v>120.0222029034356</c:v>
              </c:pt>
              <c:pt idx="94">
                <c:v>123.24465441176621</c:v>
              </c:pt>
              <c:pt idx="95">
                <c:v>122.034681253342</c:v>
              </c:pt>
              <c:pt idx="96">
                <c:v>125.30612803592746</c:v>
              </c:pt>
              <c:pt idx="97">
                <c:v>120.43620678964427</c:v>
              </c:pt>
              <c:pt idx="98">
                <c:v>118.54830662412422</c:v>
              </c:pt>
              <c:pt idx="99">
                <c:v>121.71499376949866</c:v>
              </c:pt>
              <c:pt idx="100">
                <c:v>125.07903321870708</c:v>
              </c:pt>
              <c:pt idx="101">
                <c:v>123.9250710049708</c:v>
              </c:pt>
              <c:pt idx="102">
                <c:v>125.72405900000152</c:v>
              </c:pt>
              <c:pt idx="103">
                <c:v>123.23359826743983</c:v>
              </c:pt>
              <c:pt idx="104">
                <c:v>118.52424298812659</c:v>
              </c:pt>
              <c:pt idx="105">
                <c:v>104.1326628281892</c:v>
              </c:pt>
              <c:pt idx="106">
                <c:v>112.07642864878576</c:v>
              </c:pt>
              <c:pt idx="107">
                <c:v>115.06865168943405</c:v>
              </c:pt>
              <c:pt idx="108">
                <c:v>118.66129365200339</c:v>
              </c:pt>
              <c:pt idx="109">
                <c:v>121.30844714058324</c:v>
              </c:pt>
              <c:pt idx="110">
                <c:v>119.81007688759298</c:v>
              </c:pt>
              <c:pt idx="111">
                <c:v>121.64541423733138</c:v>
              </c:pt>
              <c:pt idx="112">
                <c:v>117.96043660100105</c:v>
              </c:pt>
              <c:pt idx="113">
                <c:v>128.26796035907216</c:v>
              </c:pt>
              <c:pt idx="114">
                <c:v>133.06103533500041</c:v>
              </c:pt>
              <c:pt idx="115">
                <c:v>133.40769121715704</c:v>
              </c:pt>
              <c:pt idx="116">
                <c:v>138.66712592840292</c:v>
              </c:pt>
              <c:pt idx="117">
                <c:v>139.41127196881044</c:v>
              </c:pt>
              <c:pt idx="118">
                <c:v>143.0537622883397</c:v>
              </c:pt>
              <c:pt idx="119">
                <c:v>146.62870499399506</c:v>
              </c:pt>
              <c:pt idx="120">
                <c:v>143.57205786241232</c:v>
              </c:pt>
              <c:pt idx="121">
                <c:v>148.43824674947044</c:v>
              </c:pt>
              <c:pt idx="122">
                <c:v>153.92988431592997</c:v>
              </c:pt>
              <c:pt idx="123">
                <c:v>149.78019559893494</c:v>
              </c:pt>
              <c:pt idx="124">
                <c:v>150.6701934981381</c:v>
              </c:pt>
              <c:pt idx="125">
                <c:v>150.76253345512148</c:v>
              </c:pt>
              <c:pt idx="126">
                <c:v>157.83331635811444</c:v>
              </c:pt>
              <c:pt idx="127">
                <c:v>160.51561282275003</c:v>
              </c:pt>
              <c:pt idx="128">
                <c:v>168.22924392995824</c:v>
              </c:pt>
              <c:pt idx="129">
                <c:v>174.40692362990441</c:v>
              </c:pt>
              <c:pt idx="130">
                <c:v>169.07882355870134</c:v>
              </c:pt>
              <c:pt idx="131">
                <c:v>174.02553646335269</c:v>
              </c:pt>
              <c:pt idx="132">
                <c:v>158.43475862695115</c:v>
              </c:pt>
              <c:pt idx="133">
                <c:v>163.12855163897493</c:v>
              </c:pt>
              <c:pt idx="134">
                <c:v>161.31700277207247</c:v>
              </c:pt>
              <c:pt idx="135">
                <c:v>159.2830864685576</c:v>
              </c:pt>
              <c:pt idx="136">
                <c:v>165.17221595591761</c:v>
              </c:pt>
              <c:pt idx="137">
                <c:v>176.45600444411244</c:v>
              </c:pt>
              <c:pt idx="138">
                <c:v>172.66223227914767</c:v>
              </c:pt>
              <c:pt idx="139">
                <c:v>181.41983729613807</c:v>
              </c:pt>
              <c:pt idx="140">
                <c:v>176.93303357504655</c:v>
              </c:pt>
              <c:pt idx="141">
                <c:v>174.17568258172474</c:v>
              </c:pt>
              <c:pt idx="142">
                <c:v>175.09220140085432</c:v>
              </c:pt>
              <c:pt idx="143">
                <c:v>170.08983082917777</c:v>
              </c:pt>
              <c:pt idx="144">
                <c:v>178.46790479221252</c:v>
              </c:pt>
              <c:pt idx="145">
                <c:v>184.49952976050395</c:v>
              </c:pt>
              <c:pt idx="146">
                <c:v>184.1277858198147</c:v>
              </c:pt>
              <c:pt idx="147">
                <c:v>181.65173203696725</c:v>
              </c:pt>
              <c:pt idx="148">
                <c:v>180.44899154915336</c:v>
              </c:pt>
              <c:pt idx="149">
                <c:v>188.49153423547824</c:v>
              </c:pt>
              <c:pt idx="150">
                <c:v>190.42786429363582</c:v>
              </c:pt>
              <c:pt idx="151">
                <c:v>186.83901892736591</c:v>
              </c:pt>
              <c:pt idx="152">
                <c:v>182.36826087969629</c:v>
              </c:pt>
              <c:pt idx="153">
                <c:v>183.68332512591167</c:v>
              </c:pt>
              <c:pt idx="154">
                <c:v>197.33470349553647</c:v>
              </c:pt>
              <c:pt idx="155">
                <c:v>197.33721926181212</c:v>
              </c:pt>
              <c:pt idx="156">
                <c:v>207.54088019369723</c:v>
              </c:pt>
              <c:pt idx="157">
                <c:v>211.75853994699642</c:v>
              </c:pt>
              <c:pt idx="158">
                <c:v>214.92300969409411</c:v>
              </c:pt>
              <c:pt idx="159">
                <c:v>220.79806904940574</c:v>
              </c:pt>
              <c:pt idx="160">
                <c:v>218.43467344164165</c:v>
              </c:pt>
              <c:pt idx="161">
                <c:v>218.15848772386425</c:v>
              </c:pt>
              <c:pt idx="162">
                <c:v>215.08370762874267</c:v>
              </c:pt>
              <c:pt idx="163">
                <c:v>214.24286207453633</c:v>
              </c:pt>
              <c:pt idx="164">
                <c:v>213.082328430351</c:v>
              </c:pt>
              <c:pt idx="165">
                <c:v>212.18949971319304</c:v>
              </c:pt>
              <c:pt idx="166">
                <c:v>214.18342535425927</c:v>
              </c:pt>
              <c:pt idx="167">
                <c:v>220.44098136096719</c:v>
              </c:pt>
              <c:pt idx="168">
                <c:v>221.38330930275899</c:v>
              </c:pt>
              <c:pt idx="169">
                <c:v>222.50651251730042</c:v>
              </c:pt>
              <c:pt idx="170">
                <c:v>225.74309056950145</c:v>
              </c:pt>
              <c:pt idx="171">
                <c:v>232.78041974398707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74C-4DA1-AE68-4D25A772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</c:lineChart>
      <c:dateAx>
        <c:axId val="541881912"/>
        <c:scaling>
          <c:orientation val="minMax"/>
          <c:max val="45961"/>
          <c:min val="43039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8"/>
        <c:majorTimeUnit val="months"/>
        <c:minorUnit val="1"/>
        <c:min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5.3556439999999927</c:v>
                </c:pt>
                <c:pt idx="1">
                  <c:v>3.4160020000000069</c:v>
                </c:pt>
                <c:pt idx="2">
                  <c:v>5.7274346901968531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14.865054071358319</c:v>
                </c:pt>
                <c:pt idx="1">
                  <c:v>6.9670966699889814</c:v>
                </c:pt>
                <c:pt idx="2">
                  <c:v>11.705182763032273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18.764538117092378</c:v>
                </c:pt>
                <c:pt idx="1">
                  <c:v>13.236435926333879</c:v>
                </c:pt>
                <c:pt idx="2">
                  <c:v>15.907404659445046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13.26588007020424</c:v>
                </c:pt>
                <c:pt idx="1">
                  <c:v>23.059101507844982</c:v>
                </c:pt>
                <c:pt idx="2">
                  <c:v>10.289072487549866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16.502471563035748</c:v>
                </c:pt>
                <c:pt idx="1">
                  <c:v>22.019678880377903</c:v>
                </c:pt>
                <c:pt idx="2">
                  <c:v>15.672666290439441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14.797195919480966</c:v>
                </c:pt>
                <c:pt idx="1">
                  <c:v>24.850907536036495</c:v>
                </c:pt>
                <c:pt idx="2">
                  <c:v>18.169893902616586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20.867935726151821</c:v>
                </c:pt>
                <c:pt idx="1">
                  <c:v>18.810272204865885</c:v>
                </c:pt>
                <c:pt idx="2">
                  <c:v>22.776122499481822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12.032643567541879</c:v>
                </c:pt>
                <c:pt idx="1">
                  <c:v>10.709562769504499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4.9781689968325438</c:v>
                </c:pt>
                <c:pt idx="1">
                  <c:v>3.0454764714149762</c:v>
                </c:pt>
                <c:pt idx="2">
                  <c:v>5.3486276113414499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20.730080631470948</c:v>
                </c:pt>
                <c:pt idx="1">
                  <c:v>12.428852363220798</c:v>
                </c:pt>
                <c:pt idx="2">
                  <c:v>17.408865829253738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27.488669657878884</c:v>
                </c:pt>
                <c:pt idx="1">
                  <c:v>21.554487576205993</c:v>
                </c:pt>
                <c:pt idx="2">
                  <c:v>24.421658668526568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15.032912752793791</c:v>
                </c:pt>
                <c:pt idx="1">
                  <c:v>24.978915790130941</c:v>
                </c:pt>
                <c:pt idx="2">
                  <c:v>12.009664739136984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26.656822279336257</c:v>
                </c:pt>
                <c:pt idx="1">
                  <c:v>32.654909163636937</c:v>
                </c:pt>
                <c:pt idx="2">
                  <c:v>25.754691212693427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17.010561411922609</c:v>
                </c:pt>
                <c:pt idx="1">
                  <c:v>27.258115205412949</c:v>
                </c:pt>
                <c:pt idx="2">
                  <c:v>20.448287231953621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19.310021683984857</c:v>
                </c:pt>
                <c:pt idx="1">
                  <c:v>17.278880191677139</c:v>
                </c:pt>
                <c:pt idx="2">
                  <c:v>21.193613092536022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9.5239926160015198</c:v>
                </c:pt>
                <c:pt idx="1">
                  <c:v>8.2305384321121888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2.6713259498010178</c:v>
                </c:pt>
                <c:pt idx="1">
                  <c:v>2.6713259498010178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4.9914742989624061</c:v>
                </c:pt>
                <c:pt idx="1">
                  <c:v>4.9914742989624061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11.348486744630538</c:v>
                </c:pt>
                <c:pt idx="1">
                  <c:v>11.348486744630538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13.57009089848269</c:v>
                </c:pt>
                <c:pt idx="1">
                  <c:v>13.57009089848269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11.403962730523421</c:v>
                </c:pt>
                <c:pt idx="1">
                  <c:v>11.403962730523421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16.191485656058081</c:v>
                </c:pt>
                <c:pt idx="1">
                  <c:v>16.191485656058081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12.308704524012782</c:v>
                </c:pt>
                <c:pt idx="1">
                  <c:v>12.308704524012782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11.472487350738113</c:v>
                </c:pt>
                <c:pt idx="1">
                  <c:v>11.472487350738113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2.303468494645533</c:v>
                </c:pt>
                <c:pt idx="1">
                  <c:v>2.303468494645533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10.352354423271182</c:v>
                </c:pt>
                <c:pt idx="1">
                  <c:v>10.352354423271226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19.527854598273329</c:v>
                </c:pt>
                <c:pt idx="1">
                  <c:v>19.527854598273375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15.341869498162474</c:v>
                </c:pt>
                <c:pt idx="1">
                  <c:v>15.341869498162541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21.113927622893371</c:v>
                </c:pt>
                <c:pt idx="1">
                  <c:v>21.113927622893414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18.431733972288988</c:v>
                </c:pt>
                <c:pt idx="1">
                  <c:v>18.431735619075763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10.861113756582451</c:v>
                </c:pt>
                <c:pt idx="1">
                  <c:v>10.881989876991272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8.9763794971873025</c:v>
                </c:pt>
                <c:pt idx="1">
                  <c:v>9.0064229944218699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2.6713259498010178</c:v>
                </c:pt>
                <c:pt idx="1">
                  <c:v>2.6713259498010178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4.9914742989624061</c:v>
                </c:pt>
                <c:pt idx="1">
                  <c:v>4.9914742989624061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11.348486744630538</c:v>
                </c:pt>
                <c:pt idx="1">
                  <c:v>11.348486744630538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13.57009089848269</c:v>
                </c:pt>
                <c:pt idx="1">
                  <c:v>13.57009089848269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11.403962730523421</c:v>
                </c:pt>
                <c:pt idx="1">
                  <c:v>11.403962730523421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16.191485656058081</c:v>
                </c:pt>
                <c:pt idx="1">
                  <c:v>16.191485656058081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12.308704524012782</c:v>
                </c:pt>
                <c:pt idx="1">
                  <c:v>12.308704524012782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11.472487350738113</c:v>
                </c:pt>
                <c:pt idx="1">
                  <c:v>11.472487350738113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2.303468494645533</c:v>
                </c:pt>
                <c:pt idx="1">
                  <c:v>2.303468494645533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10.352354423271182</c:v>
                </c:pt>
                <c:pt idx="1">
                  <c:v>10.352354423271226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19.527854598273329</c:v>
                </c:pt>
                <c:pt idx="1">
                  <c:v>19.527854598273375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15.341869498162474</c:v>
                </c:pt>
                <c:pt idx="1">
                  <c:v>15.341869498162541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21.113927622893371</c:v>
                </c:pt>
                <c:pt idx="1">
                  <c:v>21.113927622893414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18.431733972288988</c:v>
                </c:pt>
                <c:pt idx="1">
                  <c:v>18.431735619075763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10.861113756582451</c:v>
                </c:pt>
                <c:pt idx="1">
                  <c:v>10.881989876991272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8.9763794971873025</c:v>
                </c:pt>
                <c:pt idx="1">
                  <c:v>9.0064229944218699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4725695417980764E-3"/>
                  <c:y val="5.7273215041768544E-3"/>
                </c:manualLayout>
              </c:layout>
              <c:tx>
                <c:rich>
                  <a:bodyPr/>
                  <a:lstStyle/>
                  <a:p>
                    <a:fld id="{C17942BE-6675-495A-94EF-EE801ABEAE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layout>
                <c:manualLayout>
                  <c:x val="6.1726444861044276E-2"/>
                  <c:y val="3.252562266204112E-2"/>
                </c:manualLayout>
              </c:layout>
              <c:tx>
                <c:rich>
                  <a:bodyPr/>
                  <a:lstStyle/>
                  <a:p>
                    <a:fld id="{41A0D393-AE49-4E76-BE61-37106B592BB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layout>
                <c:manualLayout>
                  <c:x val="-4.8039050880104392E-2"/>
                  <c:y val="-3.0444267586495637E-2"/>
                </c:manualLayout>
              </c:layout>
              <c:tx>
                <c:rich>
                  <a:bodyPr/>
                  <a:lstStyle/>
                  <a:p>
                    <a:fld id="{5256DDF6-9020-46C0-87F8-5A050FEDC1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layout>
                <c:manualLayout>
                  <c:x val="-3.5797991567440055E-2"/>
                  <c:y val="-9.9255106380370633E-2"/>
                </c:manualLayout>
              </c:layout>
              <c:tx>
                <c:rich>
                  <a:bodyPr/>
                  <a:lstStyle/>
                  <a:p>
                    <a:fld id="{318F3909-7647-436C-8CD7-6966ABF5412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layout>
                <c:manualLayout>
                  <c:x val="-0.11855484423092577"/>
                  <c:y val="-6.9462897706431104E-2"/>
                </c:manualLayout>
              </c:layout>
              <c:tx>
                <c:rich>
                  <a:bodyPr/>
                  <a:lstStyle/>
                  <a:p>
                    <a:fld id="{7ACD7D97-1023-4D30-A577-53A7DD9425F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layout>
                <c:manualLayout>
                  <c:x val="-0.10660968579613786"/>
                  <c:y val="-3.9548289806574585E-2"/>
                </c:manualLayout>
              </c:layout>
              <c:tx>
                <c:rich>
                  <a:bodyPr/>
                  <a:lstStyle/>
                  <a:p>
                    <a:fld id="{80F0B83F-FB0F-43CD-9808-8BB2171FF9C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layout>
                <c:manualLayout>
                  <c:x val="-3.838564412650898E-2"/>
                  <c:y val="-7.5154622357464076E-2"/>
                </c:manualLayout>
              </c:layout>
              <c:tx>
                <c:rich>
                  <a:bodyPr/>
                  <a:lstStyle/>
                  <a:p>
                    <a:fld id="{FFD767CA-D346-49CA-9795-2A2C6534229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0B854D2-FFA6-4FD2-BC88-AB50549A2F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F6D2B76-AB3E-4E91-8AAF-E52DBFC3006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74892F1-EBC0-4569-ABDD-6A53C1D1DE6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302057-2A18-4D22-BD2E-9F7253D2507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6C100B9-265B-48F6-BA7C-A983C8FE174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A1-457B-BD93-6F5FA6695E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2151B6F-83A9-483C-9ACB-82E7BEDAF7D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A1-457B-BD93-6F5FA6695E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4A9B6DF-4055-4B4A-8D3E-AC861300F6F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A1-457B-BD93-6F5FA6695E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0.5444444444444444</c:v>
              </c:pt>
              <c:pt idx="2">
                <c:v>0.45833333333333331</c:v>
              </c:pt>
              <c:pt idx="3">
                <c:v>1.2083333333333333</c:v>
              </c:pt>
              <c:pt idx="4">
                <c:v>2.9583333333333335</c:v>
              </c:pt>
              <c:pt idx="5">
                <c:v>4.208333333333333</c:v>
              </c:pt>
              <c:pt idx="6">
                <c:v>6.458333333333333</c:v>
              </c:pt>
              <c:pt idx="7">
                <c:v>9.7083333333333339</c:v>
              </c:pt>
              <c:pt idx="8">
                <c:v>11.708333333333334</c:v>
              </c:pt>
              <c:pt idx="9">
                <c:v>14.958333333333334</c:v>
              </c:pt>
              <c:pt idx="10">
                <c:v>17.708333333333332</c:v>
              </c:pt>
              <c:pt idx="11">
                <c:v>19.708333333333332</c:v>
              </c:pt>
              <c:pt idx="12">
                <c:v>22.958333333333332</c:v>
              </c:pt>
              <c:pt idx="13">
                <c:v>24.708333333333332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7.3197826548209326</c:v>
              </c:pt>
              <c:pt idx="3">
                <c:v>7.2850000000000001</c:v>
              </c:pt>
              <c:pt idx="4">
                <c:v>8.1999999999999993</c:v>
              </c:pt>
              <c:pt idx="5">
                <c:v>8.56</c:v>
              </c:pt>
              <c:pt idx="6">
                <c:v>9.0299999999999994</c:v>
              </c:pt>
              <c:pt idx="7">
                <c:v>10.125</c:v>
              </c:pt>
              <c:pt idx="8">
                <c:v>10.49</c:v>
              </c:pt>
              <c:pt idx="9">
                <c:v>10.923259999999999</c:v>
              </c:pt>
              <c:pt idx="10">
                <c:v>11.158140000000001</c:v>
              </c:pt>
              <c:pt idx="11">
                <c:v>11.24239</c:v>
              </c:pt>
              <c:pt idx="12">
                <c:v>11.306750000000001</c:v>
              </c:pt>
              <c:pt idx="13">
                <c:v>11.327680000000001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BB81BA-2B94-4C86-8130-86580E959A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78B39A-9B93-4DFB-B8C6-B9A33326997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BAC8E0-5A55-44D7-BA2B-1684C954E45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layout>
                <c:manualLayout>
                  <c:x val="-3.096900794721329E-2"/>
                  <c:y val="3.7707082362363926E-2"/>
                </c:manualLayout>
              </c:layout>
              <c:tx>
                <c:rich>
                  <a:bodyPr/>
                  <a:lstStyle/>
                  <a:p>
                    <a:fld id="{3D713C05-66E0-4279-9F33-1FF451B4907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layout>
                <c:manualLayout>
                  <c:x val="-8.9775669204626679E-2"/>
                  <c:y val="-5.5691158873234656E-2"/>
                </c:manualLayout>
              </c:layout>
              <c:tx>
                <c:rich>
                  <a:bodyPr/>
                  <a:lstStyle/>
                  <a:p>
                    <a:fld id="{E319BEE9-0714-4074-848B-26EC5F46A04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B33540B-20D4-440D-A99E-8CAF9729377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1.5063058946946021E-2"/>
                  <c:y val="4.0725455221725632E-2"/>
                </c:manualLayout>
              </c:layout>
              <c:tx>
                <c:rich>
                  <a:bodyPr/>
                  <a:lstStyle/>
                  <a:p>
                    <a:fld id="{25ACBA60-0A9E-4A7A-AFDB-402060783FF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7.5912687855872393E-2"/>
                  <c:y val="-5.5788991284193019E-2"/>
                </c:manualLayout>
              </c:layout>
              <c:tx>
                <c:rich>
                  <a:bodyPr/>
                  <a:lstStyle/>
                  <a:p>
                    <a:fld id="{A2E8DBF0-F36B-4FC7-ABA6-C187DA799A5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67AB88E-1666-4589-BC5A-7F5612D47AC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layout>
                <c:manualLayout>
                  <c:x val="-4.6874956947480562E-2"/>
                  <c:y val="-4.6807357699762159E-2"/>
                </c:manualLayout>
              </c:layout>
              <c:tx>
                <c:rich>
                  <a:bodyPr/>
                  <a:lstStyle/>
                  <a:p>
                    <a:fld id="{31B0D8C9-C9FB-485A-9410-4FD5C6AD567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B5D6BDA-0BC6-4E49-BBE7-EE896AF4F0E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37E520B-84EA-49CA-B909-33F0696651E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NA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2"/>
              <c:pt idx="1">
                <c:v>1.1416666666666666</c:v>
              </c:pt>
              <c:pt idx="2">
                <c:v>4.25</c:v>
              </c:pt>
              <c:pt idx="3">
                <c:v>5.3277777777777775</c:v>
              </c:pt>
              <c:pt idx="4">
                <c:v>6.416666666666667</c:v>
              </c:pt>
              <c:pt idx="5">
                <c:v>9.3277777777777775</c:v>
              </c:pt>
              <c:pt idx="6">
                <c:v>10.416666666666666</c:v>
              </c:pt>
              <c:pt idx="7">
                <c:v>11.25</c:v>
              </c:pt>
              <c:pt idx="8">
                <c:v>14.25</c:v>
              </c:pt>
              <c:pt idx="9">
                <c:v>15.327777777777778</c:v>
              </c:pt>
              <c:pt idx="10">
                <c:v>18.25</c:v>
              </c:pt>
              <c:pt idx="11">
                <c:v>22.327777777777779</c:v>
              </c:pt>
            </c:numLit>
          </c:xVal>
          <c:yVal>
            <c:numLit>
              <c:formatCode>General</c:formatCode>
              <c:ptCount val="12"/>
              <c:pt idx="1">
                <c:v>7.38</c:v>
              </c:pt>
              <c:pt idx="2">
                <c:v>7.71</c:v>
              </c:pt>
              <c:pt idx="3">
                <c:v>7.9950000000000001</c:v>
              </c:pt>
              <c:pt idx="4">
                <c:v>8.31</c:v>
              </c:pt>
              <c:pt idx="5">
                <c:v>8.85</c:v>
              </c:pt>
              <c:pt idx="6">
                <c:v>9.125</c:v>
              </c:pt>
              <c:pt idx="7">
                <c:v>9.33</c:v>
              </c:pt>
              <c:pt idx="8">
                <c:v>9.7799999999999994</c:v>
              </c:pt>
              <c:pt idx="9">
                <c:v>9.7799999999999994</c:v>
              </c:pt>
              <c:pt idx="10">
                <c:v>10.01</c:v>
              </c:pt>
              <c:pt idx="11">
                <c:v>9.9700000000000006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{"R2023","R186","R2030","R213","R2032","R2035","R209","R2037","R2040","R214","R2044","R2048"}</c15:f>
                <c15:dlblRangeCache>
                  <c:ptCount val="12"/>
                  <c:pt idx="0">
                    <c:v>R2023</c:v>
                  </c:pt>
                  <c:pt idx="1">
                    <c:v>R186</c:v>
                  </c:pt>
                  <c:pt idx="2">
                    <c:v>R2030</c:v>
                  </c:pt>
                  <c:pt idx="3">
                    <c:v>R213</c:v>
                  </c:pt>
                  <c:pt idx="4">
                    <c:v>R2032</c:v>
                  </c:pt>
                  <c:pt idx="5">
                    <c:v>R2035</c:v>
                  </c:pt>
                  <c:pt idx="6">
                    <c:v>R209</c:v>
                  </c:pt>
                  <c:pt idx="7">
                    <c:v>R2037</c:v>
                  </c:pt>
                  <c:pt idx="8">
                    <c:v>R2040</c:v>
                  </c:pt>
                  <c:pt idx="9">
                    <c:v>R214</c:v>
                  </c:pt>
                  <c:pt idx="10">
                    <c:v>R2044</c:v>
                  </c:pt>
                  <c:pt idx="11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84665</xdr:colOff>
      <xdr:row>16</xdr:row>
      <xdr:rowOff>127000</xdr:rowOff>
    </xdr:from>
    <xdr:to>
      <xdr:col>12</xdr:col>
      <xdr:colOff>517442</xdr:colOff>
      <xdr:row>31</xdr:row>
      <xdr:rowOff>148167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E848F-E305-961A-211F-811857BE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15" y="3016250"/>
          <a:ext cx="5322277" cy="2497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560294</xdr:colOff>
      <xdr:row>22</xdr:row>
      <xdr:rowOff>0</xdr:rowOff>
    </xdr:from>
    <xdr:to>
      <xdr:col>19</xdr:col>
      <xdr:colOff>89648</xdr:colOff>
      <xdr:row>37</xdr:row>
      <xdr:rowOff>22412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4A59400-3C41-4648-A724-3D134E62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7" t="str">
        <f>"IJG Money Market Index [average returns] -as at "&amp; TEXT(Map!$N$16, " mmmm yyyy")</f>
        <v>IJG Money Market Index [average returns] -as at  October 2025</v>
      </c>
      <c r="C4" s="468"/>
      <c r="D4" s="468"/>
      <c r="E4" s="468"/>
      <c r="F4" s="468"/>
      <c r="G4" s="469"/>
      <c r="I4" s="470" t="str">
        <f>"IJG Money Market Index Performance [average returns, %] -as at "&amp; TEXT(Map!$N$16, " mmmm yyyy")</f>
        <v>IJG Money Market Index Performance [average returns, %] -as at  October 2025</v>
      </c>
      <c r="J4" s="471"/>
      <c r="K4" s="471"/>
      <c r="L4" s="471"/>
      <c r="M4" s="471"/>
      <c r="N4" s="471"/>
      <c r="O4" s="471"/>
      <c r="P4" s="472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304.36992326069088</v>
      </c>
      <c r="D6" s="268">
        <v>302.546008754686</v>
      </c>
      <c r="E6" s="268">
        <v>298.9611130274854</v>
      </c>
      <c r="F6" s="268">
        <v>293.53011770203312</v>
      </c>
      <c r="G6" s="269">
        <v>282.53091891733163</v>
      </c>
      <c r="I6" s="270" t="s">
        <v>36</v>
      </c>
      <c r="J6" s="271">
        <v>0.6028552528299258</v>
      </c>
      <c r="K6" s="271">
        <v>1.8092019321282793</v>
      </c>
      <c r="L6" s="271">
        <v>3.6929108479632822</v>
      </c>
      <c r="M6" s="271">
        <v>7.7297750019881262</v>
      </c>
      <c r="N6" s="271">
        <v>6.319526894672256</v>
      </c>
      <c r="O6" s="271">
        <v>8.0309540400658399</v>
      </c>
      <c r="P6" s="272">
        <v>6.6958170854510835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238.55009448040531</v>
      </c>
      <c r="D8" s="268">
        <v>237.36513712287459</v>
      </c>
      <c r="E8" s="268">
        <v>235.02269782894032</v>
      </c>
      <c r="F8" s="268">
        <v>231.51549494298874</v>
      </c>
      <c r="G8" s="269">
        <v>224.6038396957112</v>
      </c>
      <c r="I8" s="270" t="s">
        <v>37</v>
      </c>
      <c r="J8" s="271">
        <v>0.4992128885874747</v>
      </c>
      <c r="K8" s="271">
        <v>1.5008748874257183</v>
      </c>
      <c r="L8" s="271">
        <v>3.0385005285062494</v>
      </c>
      <c r="M8" s="271">
        <v>6.2092681957655715</v>
      </c>
      <c r="N8" s="271">
        <v>5.0978525332476599</v>
      </c>
      <c r="O8" s="271">
        <v>6.5095975119939142</v>
      </c>
      <c r="P8" s="272">
        <v>5.2059148670837274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282.37809471479773</v>
      </c>
      <c r="D10" s="268">
        <v>280.79790838185068</v>
      </c>
      <c r="E10" s="268">
        <v>277.72222468004264</v>
      </c>
      <c r="F10" s="268">
        <v>273.218201768781</v>
      </c>
      <c r="G10" s="269">
        <v>264.28388881315055</v>
      </c>
      <c r="I10" s="270" t="s">
        <v>38</v>
      </c>
      <c r="J10" s="271">
        <v>0.5627486123572556</v>
      </c>
      <c r="K10" s="271">
        <v>1.6764484873758256</v>
      </c>
      <c r="L10" s="271">
        <v>3.3525925017867442</v>
      </c>
      <c r="M10" s="271">
        <v>6.8465035772346416</v>
      </c>
      <c r="N10" s="271">
        <v>5.6155646503109669</v>
      </c>
      <c r="O10" s="271">
        <v>7.2653982789355087</v>
      </c>
      <c r="P10" s="272">
        <v>8.7953159978254369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301.14502227650644</v>
      </c>
      <c r="D12" s="268">
        <v>299.40122643735776</v>
      </c>
      <c r="E12" s="268">
        <v>295.99519437133182</v>
      </c>
      <c r="F12" s="268">
        <v>290.89408880335384</v>
      </c>
      <c r="G12" s="269">
        <v>280.59186887740549</v>
      </c>
      <c r="I12" s="270" t="s">
        <v>39</v>
      </c>
      <c r="J12" s="271">
        <v>0.5824277541874201</v>
      </c>
      <c r="K12" s="271">
        <v>1.739834971345533</v>
      </c>
      <c r="L12" s="271">
        <v>3.5239401100660706</v>
      </c>
      <c r="M12" s="271">
        <v>7.3249283670728582</v>
      </c>
      <c r="N12" s="271">
        <v>5.9823885222405337</v>
      </c>
      <c r="O12" s="271">
        <v>9.5823580579437397</v>
      </c>
      <c r="P12" s="272">
        <v>7.39283961544146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322.65343417452772</v>
      </c>
      <c r="D14" s="268">
        <v>320.6881178504878</v>
      </c>
      <c r="E14" s="268">
        <v>316.82133236821721</v>
      </c>
      <c r="F14" s="268">
        <v>310.9231965864588</v>
      </c>
      <c r="G14" s="269">
        <v>299.0182519841274</v>
      </c>
      <c r="I14" s="270" t="s">
        <v>51</v>
      </c>
      <c r="J14" s="271">
        <v>0.61284351201194021</v>
      </c>
      <c r="K14" s="271">
        <v>1.8408172715883575</v>
      </c>
      <c r="L14" s="271">
        <v>3.7727122700563998</v>
      </c>
      <c r="M14" s="271">
        <v>7.9042607043448676</v>
      </c>
      <c r="N14" s="271">
        <v>6.4648092394041567</v>
      </c>
      <c r="O14" s="271">
        <v>10.197186999353303</v>
      </c>
      <c r="P14" s="272">
        <v>7.8760430502175849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302.2859286751916</v>
      </c>
      <c r="D16" s="268">
        <v>300.55365800403962</v>
      </c>
      <c r="E16" s="268">
        <v>297.16074281874313</v>
      </c>
      <c r="F16" s="268">
        <v>292.07807632086678</v>
      </c>
      <c r="G16" s="269">
        <v>281.52240358938099</v>
      </c>
      <c r="I16" s="270" t="s">
        <v>52</v>
      </c>
      <c r="J16" s="271">
        <v>0.57635986953408214</v>
      </c>
      <c r="K16" s="271">
        <v>1.7247183486732043</v>
      </c>
      <c r="L16" s="271">
        <v>3.4949053632874705</v>
      </c>
      <c r="M16" s="271">
        <v>7.3754432404234516</v>
      </c>
      <c r="N16" s="271">
        <v>6.0106787115673965</v>
      </c>
      <c r="O16" s="271">
        <v>5.7684697565561383</v>
      </c>
      <c r="P16" s="272">
        <v>5.4450776433472736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309.45866042053842</v>
      </c>
      <c r="D18" s="268">
        <v>307.54813439095307</v>
      </c>
      <c r="E18" s="268">
        <v>303.76755429952476</v>
      </c>
      <c r="F18" s="268">
        <v>298.09395530319438</v>
      </c>
      <c r="G18" s="269">
        <v>286.72575023713728</v>
      </c>
      <c r="I18" s="270" t="s">
        <v>41</v>
      </c>
      <c r="J18" s="271">
        <v>0.6212120367333096</v>
      </c>
      <c r="K18" s="271">
        <v>1.8735069102877366</v>
      </c>
      <c r="L18" s="271">
        <v>3.8124574199382533</v>
      </c>
      <c r="M18" s="271">
        <v>7.9284508505426565</v>
      </c>
      <c r="N18" s="271">
        <v>6.4977344447208818</v>
      </c>
      <c r="O18" s="271">
        <v>8.3577170755256844</v>
      </c>
      <c r="P18" s="272">
        <v>6.9563827228659614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320.85117523611996</v>
      </c>
      <c r="D20" s="268">
        <v>318.83084127737192</v>
      </c>
      <c r="E20" s="268">
        <v>314.86615989324997</v>
      </c>
      <c r="F20" s="268">
        <v>308.88127378992192</v>
      </c>
      <c r="G20" s="269">
        <v>296.87841232775844</v>
      </c>
      <c r="I20" s="270" t="s">
        <v>42</v>
      </c>
      <c r="J20" s="271">
        <v>0.63366955049068974</v>
      </c>
      <c r="K20" s="271">
        <v>1.9008125055099967</v>
      </c>
      <c r="L20" s="271">
        <v>3.8752434873533526</v>
      </c>
      <c r="M20" s="271">
        <v>8.0749431123658724</v>
      </c>
      <c r="N20" s="271">
        <v>6.6043868167816822</v>
      </c>
      <c r="O20" s="271">
        <v>8.4996796277061684</v>
      </c>
      <c r="P20" s="272">
        <v>7.1004392875241518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316.69015959556612</v>
      </c>
      <c r="D22" s="268">
        <v>314.69154979486541</v>
      </c>
      <c r="E22" s="268">
        <v>310.75046155315022</v>
      </c>
      <c r="F22" s="268">
        <v>304.7661822580643</v>
      </c>
      <c r="G22" s="269">
        <v>292.76002866802094</v>
      </c>
      <c r="I22" s="270" t="s">
        <v>43</v>
      </c>
      <c r="J22" s="271">
        <v>0.63510119734817572</v>
      </c>
      <c r="K22" s="271">
        <v>1.9114044152111376</v>
      </c>
      <c r="L22" s="271">
        <v>3.9125001498378387</v>
      </c>
      <c r="M22" s="271">
        <v>8.1739747862509926</v>
      </c>
      <c r="N22" s="271">
        <v>6.6919713404454573</v>
      </c>
      <c r="O22" s="271">
        <v>8.3460201518188004</v>
      </c>
      <c r="P22" s="272">
        <v>6.9943998185619805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305.19051557751567</v>
      </c>
      <c r="D24" s="279">
        <v>303.31896584285533</v>
      </c>
      <c r="E24" s="279">
        <v>299.63068629574951</v>
      </c>
      <c r="F24" s="279">
        <v>294.0541688897668</v>
      </c>
      <c r="G24" s="280">
        <v>282.8872219665202</v>
      </c>
      <c r="I24" s="281" t="s">
        <v>53</v>
      </c>
      <c r="J24" s="282">
        <v>0.61702364356270856</v>
      </c>
      <c r="K24" s="282">
        <v>1.8555607072495706</v>
      </c>
      <c r="L24" s="282">
        <v>3.7871752438658923</v>
      </c>
      <c r="M24" s="282">
        <v>7.8841643874727918</v>
      </c>
      <c r="N24" s="282">
        <v>6.4559708529641435</v>
      </c>
      <c r="O24" s="282">
        <v>8.1599097354777115</v>
      </c>
      <c r="P24" s="283">
        <v>6.7943017336535849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October 2025</v>
      </c>
      <c r="C27" s="286"/>
      <c r="D27" s="286"/>
      <c r="E27" s="286"/>
      <c r="F27" s="286"/>
      <c r="G27" s="287"/>
      <c r="I27" s="470" t="str">
        <f>"IJG Money Market Index Performance [single returns, %] -as at "&amp; TEXT(Map!$N$16, " mmmm yyyy")</f>
        <v>IJG Money Market Index Performance [single returns, %] -as at  October 2025</v>
      </c>
      <c r="J27" s="471"/>
      <c r="K27" s="471"/>
      <c r="L27" s="471"/>
      <c r="M27" s="471"/>
      <c r="N27" s="471"/>
      <c r="O27" s="471"/>
      <c r="P27" s="472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302.47193990724378</v>
      </c>
      <c r="D29" s="268">
        <v>300.71583726762447</v>
      </c>
      <c r="E29" s="268">
        <v>297.21558705917352</v>
      </c>
      <c r="F29" s="268">
        <v>291.9361994316169</v>
      </c>
      <c r="G29" s="269">
        <v>281.5375192059492</v>
      </c>
      <c r="I29" s="292" t="s">
        <v>36</v>
      </c>
      <c r="J29" s="271">
        <v>0.58397411176467351</v>
      </c>
      <c r="K29" s="271">
        <v>1.7685320275695249</v>
      </c>
      <c r="L29" s="271">
        <v>3.6089188309429865</v>
      </c>
      <c r="M29" s="271">
        <v>7.4357480879771121</v>
      </c>
      <c r="N29" s="271">
        <v>6.0994164484360791</v>
      </c>
      <c r="O29" s="271">
        <v>8.064758315873167</v>
      </c>
      <c r="P29" s="272">
        <v>6.9035727560916138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238.55009448040531</v>
      </c>
      <c r="D31" s="268">
        <v>237.36513712287459</v>
      </c>
      <c r="E31" s="268">
        <v>235.02269782894032</v>
      </c>
      <c r="F31" s="268">
        <v>231.51549494298874</v>
      </c>
      <c r="G31" s="269">
        <v>224.6038396957112</v>
      </c>
      <c r="I31" s="292" t="s">
        <v>37</v>
      </c>
      <c r="J31" s="271">
        <v>0.4992128885874747</v>
      </c>
      <c r="K31" s="271">
        <v>1.5008748874257183</v>
      </c>
      <c r="L31" s="271">
        <v>3.0385005285062494</v>
      </c>
      <c r="M31" s="271">
        <v>6.2092681957655715</v>
      </c>
      <c r="N31" s="271">
        <v>5.0978525332476599</v>
      </c>
      <c r="O31" s="271">
        <v>6.5095975119939142</v>
      </c>
      <c r="P31" s="272">
        <v>5.2059148670837274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280.99597970286993</v>
      </c>
      <c r="D33" s="268">
        <v>279.44134212056571</v>
      </c>
      <c r="E33" s="268">
        <v>276.36671945380652</v>
      </c>
      <c r="F33" s="268">
        <v>271.85143997155456</v>
      </c>
      <c r="G33" s="269">
        <v>263.13244297684798</v>
      </c>
      <c r="I33" s="292" t="s">
        <v>38</v>
      </c>
      <c r="J33" s="271">
        <v>0.55633771671246279</v>
      </c>
      <c r="K33" s="271">
        <v>1.6750425876937536</v>
      </c>
      <c r="L33" s="271">
        <v>3.3638003654761661</v>
      </c>
      <c r="M33" s="271">
        <v>6.7888005461925083</v>
      </c>
      <c r="N33" s="271">
        <v>5.597188892708993</v>
      </c>
      <c r="O33" s="271">
        <v>7.2946016941959124</v>
      </c>
      <c r="P33" s="272">
        <v>6.1098965079960044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298.96227773309022</v>
      </c>
      <c r="D35" s="268">
        <v>297.24891458776443</v>
      </c>
      <c r="E35" s="268">
        <v>293.85403295853388</v>
      </c>
      <c r="F35" s="268">
        <v>288.8465014407185</v>
      </c>
      <c r="G35" s="269">
        <v>279.03928651178569</v>
      </c>
      <c r="I35" s="292" t="s">
        <v>39</v>
      </c>
      <c r="J35" s="271">
        <v>0.57640686348743309</v>
      </c>
      <c r="K35" s="271">
        <v>1.738361295615487</v>
      </c>
      <c r="L35" s="271">
        <v>3.5021287230123654</v>
      </c>
      <c r="M35" s="271">
        <v>7.1398516926981292</v>
      </c>
      <c r="N35" s="271">
        <v>5.8758664338584454</v>
      </c>
      <c r="O35" s="271">
        <v>7.7283568045196205</v>
      </c>
      <c r="P35" s="272">
        <v>6.5695912531954503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320.10118447863852</v>
      </c>
      <c r="D37" s="268">
        <v>318.17783414416624</v>
      </c>
      <c r="E37" s="268">
        <v>314.39572514786641</v>
      </c>
      <c r="F37" s="268">
        <v>308.80654669141495</v>
      </c>
      <c r="G37" s="269">
        <v>297.93374399364399</v>
      </c>
      <c r="I37" s="292" t="s">
        <v>51</v>
      </c>
      <c r="J37" s="271">
        <v>0.60448910265722411</v>
      </c>
      <c r="K37" s="271">
        <v>1.8147382023367964</v>
      </c>
      <c r="L37" s="271">
        <v>3.6575124161827066</v>
      </c>
      <c r="M37" s="271">
        <v>7.4403926818935373</v>
      </c>
      <c r="N37" s="271">
        <v>6.1235438535043096</v>
      </c>
      <c r="O37" s="271">
        <v>8.1228350226004267</v>
      </c>
      <c r="P37" s="272">
        <v>7.0744472799588065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300.65078441205821</v>
      </c>
      <c r="D39" s="268">
        <v>298.94630738546061</v>
      </c>
      <c r="E39" s="268">
        <v>295.58001435547459</v>
      </c>
      <c r="F39" s="268">
        <v>290.60932906363701</v>
      </c>
      <c r="G39" s="269">
        <v>280.7385706148923</v>
      </c>
      <c r="I39" s="292" t="s">
        <v>54</v>
      </c>
      <c r="J39" s="271">
        <v>0.57016159239586806</v>
      </c>
      <c r="K39" s="271">
        <v>1.7155321098554888</v>
      </c>
      <c r="L39" s="271">
        <v>3.4553107365050684</v>
      </c>
      <c r="M39" s="271">
        <v>7.0927958896253029</v>
      </c>
      <c r="N39" s="271">
        <v>5.8214284471360234</v>
      </c>
      <c r="O39" s="271">
        <v>7.7587304393112566</v>
      </c>
      <c r="P39" s="272">
        <v>6.6641253831599467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308.16890585097997</v>
      </c>
      <c r="D41" s="268">
        <v>306.28418230324331</v>
      </c>
      <c r="E41" s="268">
        <v>302.58196418257506</v>
      </c>
      <c r="F41" s="268">
        <v>296.93890094459357</v>
      </c>
      <c r="G41" s="269">
        <v>285.80157295945708</v>
      </c>
      <c r="I41" s="292" t="s">
        <v>41</v>
      </c>
      <c r="J41" s="271">
        <v>0.61535125110399047</v>
      </c>
      <c r="K41" s="271">
        <v>1.846422566360828</v>
      </c>
      <c r="L41" s="271">
        <v>3.7819244533682017</v>
      </c>
      <c r="M41" s="271">
        <v>7.8261755734618799</v>
      </c>
      <c r="N41" s="271">
        <v>6.4060087820219547</v>
      </c>
      <c r="O41" s="271">
        <v>8.3649585414081074</v>
      </c>
      <c r="P41" s="272">
        <v>7.0445542596630828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318.63015932568919</v>
      </c>
      <c r="D43" s="268">
        <v>316.68381586536009</v>
      </c>
      <c r="E43" s="268">
        <v>312.80808965958823</v>
      </c>
      <c r="F43" s="268">
        <v>306.94114745362026</v>
      </c>
      <c r="G43" s="269">
        <v>295.41930121936485</v>
      </c>
      <c r="I43" s="292" t="s">
        <v>42</v>
      </c>
      <c r="J43" s="271">
        <v>0.61460149297829503</v>
      </c>
      <c r="K43" s="271">
        <v>1.8612273334864149</v>
      </c>
      <c r="L43" s="271">
        <v>3.8082257686989252</v>
      </c>
      <c r="M43" s="271">
        <v>7.8569199813687929</v>
      </c>
      <c r="N43" s="271">
        <v>6.4372767804058428</v>
      </c>
      <c r="O43" s="271">
        <v>8.5088406579710618</v>
      </c>
      <c r="P43" s="272">
        <v>7.2667326255453135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312.99193078813295</v>
      </c>
      <c r="D45" s="268">
        <v>311.14063742867171</v>
      </c>
      <c r="E45" s="268">
        <v>307.38843154358625</v>
      </c>
      <c r="F45" s="268">
        <v>301.70278264994715</v>
      </c>
      <c r="G45" s="269">
        <v>290.60182320251886</v>
      </c>
      <c r="I45" s="292" t="s">
        <v>43</v>
      </c>
      <c r="J45" s="271">
        <v>0.59500211054419605</v>
      </c>
      <c r="K45" s="271">
        <v>1.8229375830469907</v>
      </c>
      <c r="L45" s="271">
        <v>3.7418110761292311</v>
      </c>
      <c r="M45" s="271">
        <v>7.7047374785431222</v>
      </c>
      <c r="N45" s="271">
        <v>6.3261303371523914</v>
      </c>
      <c r="O45" s="271">
        <v>8.3826545492726936</v>
      </c>
      <c r="P45" s="272">
        <v>7.3004653980930589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305.19051557751567</v>
      </c>
      <c r="D47" s="279">
        <v>303.31896584285533</v>
      </c>
      <c r="E47" s="279">
        <v>299.63068629574951</v>
      </c>
      <c r="F47" s="279">
        <v>294.0541688897668</v>
      </c>
      <c r="G47" s="280">
        <v>282.8872219665202</v>
      </c>
      <c r="I47" s="296" t="s">
        <v>55</v>
      </c>
      <c r="J47" s="282">
        <v>0.61702364356270856</v>
      </c>
      <c r="K47" s="282">
        <v>1.8555607072495706</v>
      </c>
      <c r="L47" s="282">
        <v>3.7871752438658923</v>
      </c>
      <c r="M47" s="282">
        <v>7.8841643874727918</v>
      </c>
      <c r="N47" s="282">
        <v>6.4559708529641435</v>
      </c>
      <c r="O47" s="282">
        <v>8.1599097354777115</v>
      </c>
      <c r="P47" s="283">
        <v>6.7943017336535849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October 2025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10.128707743593884</v>
      </c>
      <c r="D56" s="268">
        <v>10.387797451329881</v>
      </c>
      <c r="E56" s="268">
        <v>10.387797451329881</v>
      </c>
      <c r="F56" s="268">
        <v>7.79343981613167</v>
      </c>
      <c r="G56" s="269">
        <v>3.8309896440290259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10.128707743593884</v>
      </c>
      <c r="D58" s="268">
        <v>10.387797451329881</v>
      </c>
      <c r="E58" s="268">
        <v>10.387797451329881</v>
      </c>
      <c r="F58" s="268">
        <v>7.79343981613167</v>
      </c>
      <c r="G58" s="269">
        <v>1.8255250343009379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10.128707743593884</v>
      </c>
      <c r="D60" s="268">
        <v>10.387797451329881</v>
      </c>
      <c r="E60" s="268">
        <v>10.387797451329881</v>
      </c>
      <c r="F60" s="268">
        <v>7.79343981613167</v>
      </c>
      <c r="G60" s="269">
        <v>18.146845471601374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8.0231606761139815</v>
      </c>
      <c r="D62" s="268">
        <v>7.724887072868694</v>
      </c>
      <c r="E62" s="268">
        <v>7.724887072868694</v>
      </c>
      <c r="F62" s="268">
        <v>8.8194363952835495</v>
      </c>
      <c r="G62" s="269">
        <v>8.6337064897561842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15.939113224804624</v>
      </c>
      <c r="D64" s="268">
        <v>15.79492397623628</v>
      </c>
      <c r="E64" s="268">
        <v>15.79492397623628</v>
      </c>
      <c r="F64" s="268">
        <v>17.808572229883755</v>
      </c>
      <c r="G64" s="269">
        <v>17.475053554100427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30.651602868299712</v>
      </c>
      <c r="D66" s="279">
        <v>30.316796596905345</v>
      </c>
      <c r="E66" s="279">
        <v>30.316796596905345</v>
      </c>
      <c r="F66" s="279">
        <v>34.991671926437668</v>
      </c>
      <c r="G66" s="280">
        <v>35.087879806212058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October 2025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4.6592055620531863</v>
      </c>
      <c r="D75" s="268">
        <v>4.6592055620531863</v>
      </c>
      <c r="E75" s="268">
        <v>4.6592055620531863</v>
      </c>
      <c r="F75" s="268">
        <v>4.6592055620531863</v>
      </c>
      <c r="G75" s="269">
        <v>4.6592055620531863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9.2171240466704347</v>
      </c>
      <c r="D77" s="268">
        <v>9.2171240466704347</v>
      </c>
      <c r="E77" s="268">
        <v>9.2171240466704347</v>
      </c>
      <c r="F77" s="268">
        <v>9.2171240466704347</v>
      </c>
      <c r="G77" s="269">
        <v>9.2171240466704347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18.349842195477585</v>
      </c>
      <c r="D79" s="268">
        <v>18.349842195477585</v>
      </c>
      <c r="E79" s="268">
        <v>18.349842195477585</v>
      </c>
      <c r="F79" s="268">
        <v>18.349842195477585</v>
      </c>
      <c r="G79" s="269">
        <v>18.349842195477585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3.6906539110124315</v>
      </c>
      <c r="D81" s="268">
        <v>3.6906539110124315</v>
      </c>
      <c r="E81" s="268">
        <v>3.6906539110124315</v>
      </c>
      <c r="F81" s="268">
        <v>3.6906539110124315</v>
      </c>
      <c r="G81" s="269">
        <v>3.6906539110124315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14.504593034572208</v>
      </c>
      <c r="D83" s="268">
        <v>14.504593034572208</v>
      </c>
      <c r="E83" s="268">
        <v>14.504593034572208</v>
      </c>
      <c r="F83" s="268">
        <v>14.504593034572208</v>
      </c>
      <c r="G83" s="269">
        <v>14.504593034572208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55.530487196402973</v>
      </c>
      <c r="D85" s="268">
        <v>55.530487196402973</v>
      </c>
      <c r="E85" s="268">
        <v>55.530487196402973</v>
      </c>
      <c r="F85" s="268">
        <v>55.530487196402973</v>
      </c>
      <c r="G85" s="269">
        <v>55.530487196402973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106.10190594618882</v>
      </c>
      <c r="D87" s="279">
        <v>106.10190594618882</v>
      </c>
      <c r="E87" s="279">
        <v>106.10190594618882</v>
      </c>
      <c r="F87" s="279">
        <v>106.10190594618882</v>
      </c>
      <c r="G87" s="280">
        <v>106.10190594618882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22" t="s">
        <v>44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 t="s">
        <v>7</v>
      </c>
      <c r="P2" s="430" t="s">
        <v>7</v>
      </c>
      <c r="Q2" s="430"/>
      <c r="R2" s="59"/>
    </row>
    <row r="3" spans="2:18" ht="14.25" thickBot="1"/>
    <row r="4" spans="2:18" ht="15" customHeight="1" thickBot="1">
      <c r="B4" s="473" t="str">
        <f>"IJG Money Market Index [average returns] - "&amp; TEXT(Map!$N$16, " mmmm yyyy")</f>
        <v>IJG Money Market Index [average returns] -  October 2025</v>
      </c>
      <c r="C4" s="474"/>
      <c r="D4" s="474"/>
      <c r="E4" s="474"/>
      <c r="F4" s="474"/>
      <c r="G4" s="475"/>
      <c r="H4" s="66"/>
      <c r="I4" s="476" t="str">
        <f>"IJG Money Market Index Performance [average returns, %] - "&amp; TEXT(Map!$N$16, " mmmm yyyy")</f>
        <v>IJG Money Market Index Performance [average returns, %] -  October 2025</v>
      </c>
      <c r="J4" s="477"/>
      <c r="K4" s="477"/>
      <c r="L4" s="477"/>
      <c r="M4" s="477"/>
      <c r="N4" s="477"/>
      <c r="O4" s="477"/>
      <c r="P4" s="477"/>
      <c r="Q4" s="478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721.46643968126648</v>
      </c>
      <c r="D7" s="315">
        <v>717.1464903031615</v>
      </c>
      <c r="E7" s="315">
        <v>708.47093894864372</v>
      </c>
      <c r="F7" s="315">
        <v>695.43681555042463</v>
      </c>
      <c r="G7" s="316">
        <v>668.96491590530854</v>
      </c>
      <c r="H7" s="152"/>
      <c r="I7" s="168" t="s">
        <v>36</v>
      </c>
      <c r="J7" s="315">
        <v>0.6023803276620443</v>
      </c>
      <c r="K7" s="315">
        <v>1.8343025829553161</v>
      </c>
      <c r="L7" s="315">
        <v>3.7429171923030635</v>
      </c>
      <c r="M7" s="315">
        <v>7.8481729800295552</v>
      </c>
      <c r="N7" s="315">
        <v>6.4309625398055514</v>
      </c>
      <c r="O7" s="315">
        <v>8.217351284362163</v>
      </c>
      <c r="P7" s="315">
        <v>6.9205373903100664</v>
      </c>
      <c r="Q7" s="316">
        <v>7.2832227531544502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498.85217404136205</v>
      </c>
      <c r="D9" s="315">
        <v>496.49240241659027</v>
      </c>
      <c r="E9" s="315">
        <v>491.6616011858107</v>
      </c>
      <c r="F9" s="315">
        <v>484.45807516951533</v>
      </c>
      <c r="G9" s="316">
        <v>470.1120418928935</v>
      </c>
      <c r="H9" s="152"/>
      <c r="I9" s="168" t="s">
        <v>37</v>
      </c>
      <c r="J9" s="315">
        <v>0.47528856701251065</v>
      </c>
      <c r="K9" s="315">
        <v>1.4625044620545591</v>
      </c>
      <c r="L9" s="315">
        <v>2.9711753420169851</v>
      </c>
      <c r="M9" s="315">
        <v>6.1134643632499097</v>
      </c>
      <c r="N9" s="315">
        <v>5.0291387996485026</v>
      </c>
      <c r="O9" s="315">
        <v>6.4280076903613814</v>
      </c>
      <c r="P9" s="315">
        <v>5.188052591658332</v>
      </c>
      <c r="Q9" s="316">
        <v>5.1414258631677034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702.60585868294379</v>
      </c>
      <c r="D11" s="315">
        <v>698.38829525691267</v>
      </c>
      <c r="E11" s="315">
        <v>689.92836253996711</v>
      </c>
      <c r="F11" s="315">
        <v>677.18103889384849</v>
      </c>
      <c r="G11" s="316">
        <v>651.46839367128189</v>
      </c>
      <c r="H11" s="152"/>
      <c r="I11" s="168" t="s">
        <v>41</v>
      </c>
      <c r="J11" s="315">
        <v>0.60389950041754847</v>
      </c>
      <c r="K11" s="315">
        <v>1.8375090562017915</v>
      </c>
      <c r="L11" s="315">
        <v>3.754508518228139</v>
      </c>
      <c r="M11" s="315">
        <v>7.8495696043643814</v>
      </c>
      <c r="N11" s="315">
        <v>6.4304352398981468</v>
      </c>
      <c r="O11" s="315">
        <v>8.3333376312142438</v>
      </c>
      <c r="P11" s="315">
        <v>6.9939149234379716</v>
      </c>
      <c r="Q11" s="316">
        <v>7.2773420616403905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745.25794477478735</v>
      </c>
      <c r="D13" s="315">
        <v>740.69265361784574</v>
      </c>
      <c r="E13" s="315">
        <v>731.56586351838882</v>
      </c>
      <c r="F13" s="315">
        <v>717.92182424431996</v>
      </c>
      <c r="G13" s="316">
        <v>690.19246074255568</v>
      </c>
      <c r="H13" s="152"/>
      <c r="I13" s="168" t="s">
        <v>42</v>
      </c>
      <c r="J13" s="315">
        <v>0.61635431844002664</v>
      </c>
      <c r="K13" s="315">
        <v>1.87161292498641</v>
      </c>
      <c r="L13" s="315">
        <v>3.8076737058719834</v>
      </c>
      <c r="M13" s="315">
        <v>7.9782795617599822</v>
      </c>
      <c r="N13" s="315">
        <v>6.5344631993013547</v>
      </c>
      <c r="O13" s="315">
        <v>8.4761422698658606</v>
      </c>
      <c r="P13" s="315">
        <v>7.1287276674062872</v>
      </c>
      <c r="Q13" s="316">
        <v>7.5053115398824755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792.25933804407725</v>
      </c>
      <c r="D15" s="315">
        <v>787.37439895413672</v>
      </c>
      <c r="E15" s="315">
        <v>777.56890320762147</v>
      </c>
      <c r="F15" s="315">
        <v>762.79814529341354</v>
      </c>
      <c r="G15" s="316">
        <v>732.66537982731404</v>
      </c>
      <c r="H15" s="152"/>
      <c r="I15" s="168" t="s">
        <v>43</v>
      </c>
      <c r="J15" s="315">
        <v>0.62040867679076239</v>
      </c>
      <c r="K15" s="315">
        <v>1.88927756445183</v>
      </c>
      <c r="L15" s="315">
        <v>3.8622528033718906</v>
      </c>
      <c r="M15" s="315">
        <v>8.133857536821143</v>
      </c>
      <c r="N15" s="315">
        <v>6.661337553725466</v>
      </c>
      <c r="O15" s="315">
        <v>8.4361593295716233</v>
      </c>
      <c r="P15" s="315">
        <v>7.1588665063189394</v>
      </c>
      <c r="Q15" s="316">
        <v>7.6351095417143133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3" t="str">
        <f>"IJG Money Market Index Weights [%] - "&amp; TEXT(Map!$N$16, " mmmm yyyy")</f>
        <v>IJG Money Market Index Weights [%] -  October 2025</v>
      </c>
      <c r="C19" s="474"/>
      <c r="D19" s="474"/>
      <c r="E19" s="474"/>
      <c r="F19" s="474"/>
      <c r="G19" s="475"/>
      <c r="I19" s="473" t="str">
        <f>"IJG Money Market Index Performance [single-month returns, %] - "&amp; TEXT(Map!$N$16, " mmmm yyyy")</f>
        <v>IJG Money Market Index Performance [single-month returns, %] -  October 2025</v>
      </c>
      <c r="J19" s="474"/>
      <c r="K19" s="474"/>
      <c r="L19" s="474"/>
      <c r="M19" s="474"/>
      <c r="N19" s="474"/>
      <c r="O19" s="474"/>
      <c r="P19" s="474"/>
      <c r="Q19" s="475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0.57696380329075314</v>
      </c>
      <c r="K22" s="315">
        <v>1.7726685701316081</v>
      </c>
      <c r="L22" s="315">
        <v>3.6405982508582957</v>
      </c>
      <c r="M22" s="315">
        <v>7.5713140388777411</v>
      </c>
      <c r="N22" s="315">
        <v>6.2057165246822255</v>
      </c>
      <c r="O22" s="315">
        <v>8.2051179010395714</v>
      </c>
      <c r="P22" s="315">
        <v>7.0979871925968441</v>
      </c>
      <c r="Q22" s="316">
        <v>7.2979494999051431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12.182334168918391</v>
      </c>
      <c r="D24" s="315">
        <v>12.550976813638059</v>
      </c>
      <c r="E24" s="315">
        <v>12.550976813638059</v>
      </c>
      <c r="F24" s="315">
        <v>11.964111392297244</v>
      </c>
      <c r="G24" s="316">
        <v>12.538227990762611</v>
      </c>
      <c r="H24" s="152"/>
      <c r="I24" s="157" t="s">
        <v>37</v>
      </c>
      <c r="J24" s="315">
        <v>0.47528856701251065</v>
      </c>
      <c r="K24" s="315">
        <v>1.4625044620545591</v>
      </c>
      <c r="L24" s="315">
        <v>2.9711753420169851</v>
      </c>
      <c r="M24" s="315">
        <v>6.1134643632499097</v>
      </c>
      <c r="N24" s="315">
        <v>5.0291387996485026</v>
      </c>
      <c r="O24" s="315">
        <v>6.4280076903613814</v>
      </c>
      <c r="P24" s="315">
        <v>5.188052591658332</v>
      </c>
      <c r="Q24" s="316">
        <v>5.1414258631677034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25.404848508747147</v>
      </c>
      <c r="D26" s="315">
        <v>24.770433639528168</v>
      </c>
      <c r="E26" s="315">
        <v>24.770433639528168</v>
      </c>
      <c r="F26" s="315">
        <v>25.014874288060447</v>
      </c>
      <c r="G26" s="316">
        <v>25.866558177379982</v>
      </c>
      <c r="H26" s="152"/>
      <c r="I26" s="157" t="s">
        <v>41</v>
      </c>
      <c r="J26" s="315">
        <v>0.60153156760276438</v>
      </c>
      <c r="K26" s="315">
        <v>1.8226612346583071</v>
      </c>
      <c r="L26" s="315">
        <v>3.7312127656835781</v>
      </c>
      <c r="M26" s="315">
        <v>7.7824619245219662</v>
      </c>
      <c r="N26" s="315">
        <v>6.3646277930128781</v>
      </c>
      <c r="O26" s="315">
        <v>8.3280036999929585</v>
      </c>
      <c r="P26" s="315">
        <v>7.0547180247761299</v>
      </c>
      <c r="Q26" s="316">
        <v>7.2835923251102219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47.412817322334462</v>
      </c>
      <c r="D28" s="315">
        <v>47.67858954683377</v>
      </c>
      <c r="E28" s="315">
        <v>47.67858954683377</v>
      </c>
      <c r="F28" s="315">
        <v>48.021014319642305</v>
      </c>
      <c r="G28" s="316">
        <v>46.5952138318574</v>
      </c>
      <c r="H28" s="152"/>
      <c r="I28" s="157" t="s">
        <v>42</v>
      </c>
      <c r="J28" s="315">
        <v>0.59981728650060351</v>
      </c>
      <c r="K28" s="315">
        <v>1.8325772010241215</v>
      </c>
      <c r="L28" s="315">
        <v>3.7555604091132677</v>
      </c>
      <c r="M28" s="315">
        <v>7.8058055814092864</v>
      </c>
      <c r="N28" s="315">
        <v>6.3924838572495535</v>
      </c>
      <c r="O28" s="315">
        <v>8.4588331588509433</v>
      </c>
      <c r="P28" s="315">
        <v>7.270686663360526</v>
      </c>
      <c r="Q28" s="316">
        <v>7.5165391319985231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0.58043138554459972</v>
      </c>
      <c r="K30" s="315">
        <v>1.7941615368592956</v>
      </c>
      <c r="L30" s="315">
        <v>3.6986139843089516</v>
      </c>
      <c r="M30" s="315">
        <v>7.7039855020747172</v>
      </c>
      <c r="N30" s="315">
        <v>6.3164202484126797</v>
      </c>
      <c r="O30" s="315">
        <v>8.4150212929690493</v>
      </c>
      <c r="P30" s="315">
        <v>7.4026332872514589</v>
      </c>
      <c r="Q30" s="316">
        <v>7.6577575949223986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3" t="str">
        <f>"IJG Money Market Index [single-month returns] - "&amp; TEXT(Map!$N$16, " mmmm yyyy")</f>
        <v>IJG Money Market Index [single-month returns] -  October 2025</v>
      </c>
      <c r="C32" s="474"/>
      <c r="D32" s="474"/>
      <c r="E32" s="474"/>
      <c r="F32" s="474"/>
      <c r="G32" s="475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711.66993777953769</v>
      </c>
      <c r="D35" s="315">
        <v>707.58741452110996</v>
      </c>
      <c r="E35" s="315">
        <v>699.27412514404648</v>
      </c>
      <c r="F35" s="315">
        <v>686.67100517595088</v>
      </c>
      <c r="G35" s="316">
        <v>661.5796638147699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498.85217404136205</v>
      </c>
      <c r="D37" s="315">
        <v>496.49240241659027</v>
      </c>
      <c r="E37" s="315">
        <v>491.6616011858107</v>
      </c>
      <c r="F37" s="315">
        <v>484.45807516951533</v>
      </c>
      <c r="G37" s="316">
        <v>470.1120418928935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699.98026701046126</v>
      </c>
      <c r="D39" s="315">
        <v>695.79484139372641</v>
      </c>
      <c r="E39" s="315">
        <v>687.45037550855386</v>
      </c>
      <c r="F39" s="315">
        <v>674.80196977127139</v>
      </c>
      <c r="G39" s="316">
        <v>649.43800179721666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737.74956124484311</v>
      </c>
      <c r="D41" s="315">
        <v>733.35079639736193</v>
      </c>
      <c r="E41" s="315">
        <v>724.47303360345825</v>
      </c>
      <c r="F41" s="315">
        <v>711.04580644725002</v>
      </c>
      <c r="G41" s="316">
        <v>684.33194044242202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775.80811937556757</v>
      </c>
      <c r="D43" s="315">
        <v>771.33107174868064</v>
      </c>
      <c r="E43" s="315">
        <v>762.13420068758103</v>
      </c>
      <c r="F43" s="315">
        <v>748.1374047033629</v>
      </c>
      <c r="G43" s="316">
        <v>720.31514503297842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22" t="s">
        <v>61</v>
      </c>
      <c r="C2" s="422"/>
      <c r="D2" s="422"/>
      <c r="E2" s="25"/>
      <c r="F2" s="25"/>
      <c r="G2" s="25"/>
      <c r="H2" s="25"/>
      <c r="I2" s="25"/>
      <c r="J2" s="25"/>
      <c r="K2" s="448" t="s">
        <v>7</v>
      </c>
      <c r="L2" s="448"/>
      <c r="O2" s="55"/>
      <c r="S2" s="55"/>
      <c r="U2" s="84">
        <f>Map!$N$16</f>
        <v>45961</v>
      </c>
    </row>
    <row r="3" spans="2:21" ht="14.25" thickBot="1"/>
    <row r="4" spans="2:21" ht="15" customHeight="1">
      <c r="B4" s="443" t="str">
        <f>"Namibian vs South African Yield Curve - "&amp; TEXT(Map!$N$16, " mmmm yyyy")</f>
        <v>Namibian vs South African Yield Curve -  October 2025</v>
      </c>
      <c r="C4" s="444"/>
      <c r="D4" s="444"/>
      <c r="E4" s="444"/>
      <c r="F4" s="445"/>
      <c r="G4" s="51"/>
      <c r="H4" s="479" t="s">
        <v>110</v>
      </c>
      <c r="I4" s="480"/>
      <c r="J4" s="480"/>
      <c r="K4" s="480"/>
      <c r="L4" s="481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0.43994253727658084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1.1094622898650661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2.5626510091392953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3.4187788148715876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4.7975235127683362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5.9982787037273244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6.5972737804210775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7.4134464935993609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7.5656794996667864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7.7914513556579097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8.2383916983620615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8.0907450294868593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B46" s="4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4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X12" sqref="X12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20" t="s">
        <v>0</v>
      </c>
      <c r="F11" s="421"/>
      <c r="G11" s="421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23" t="s">
        <v>111</v>
      </c>
      <c r="P12" s="423"/>
      <c r="Q12" s="423" t="s">
        <v>125</v>
      </c>
      <c r="R12" s="424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22" t="s">
        <v>1</v>
      </c>
      <c r="F16" s="422"/>
      <c r="G16" s="422"/>
      <c r="H16" s="422"/>
      <c r="I16" s="422"/>
      <c r="J16" s="422"/>
      <c r="K16" s="422"/>
      <c r="L16" s="422"/>
      <c r="M16" s="422"/>
      <c r="N16" s="419">
        <v>45961</v>
      </c>
      <c r="O16" s="419"/>
      <c r="P16" s="419"/>
      <c r="Q16" s="419"/>
      <c r="R16" s="419"/>
      <c r="S16" s="111"/>
    </row>
    <row r="17" spans="4:19">
      <c r="D17" s="110"/>
      <c r="E17" s="415"/>
      <c r="F17" s="415"/>
      <c r="G17" s="415"/>
      <c r="H17" s="415"/>
      <c r="I17" s="415"/>
      <c r="J17" s="415"/>
      <c r="K17" s="415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15"/>
      <c r="F18" s="415"/>
      <c r="G18" s="415"/>
      <c r="H18" s="415"/>
      <c r="I18" s="415"/>
      <c r="J18" s="415"/>
      <c r="K18" s="415"/>
      <c r="L18" s="122"/>
      <c r="N18" s="416" t="s">
        <v>5</v>
      </c>
      <c r="O18" s="416"/>
      <c r="Q18" s="416" t="s">
        <v>2</v>
      </c>
      <c r="R18" s="416"/>
      <c r="S18" s="111"/>
    </row>
    <row r="19" spans="4:19" ht="13.5" customHeight="1">
      <c r="D19" s="110"/>
      <c r="E19" s="415"/>
      <c r="F19" s="415"/>
      <c r="G19" s="415"/>
      <c r="H19" s="415"/>
      <c r="I19" s="415"/>
      <c r="J19" s="415"/>
      <c r="K19" s="415"/>
      <c r="L19" s="122"/>
      <c r="N19" s="416"/>
      <c r="O19" s="416"/>
      <c r="Q19" s="416"/>
      <c r="R19" s="416"/>
      <c r="S19" s="111"/>
    </row>
    <row r="20" spans="4:19">
      <c r="D20" s="110"/>
      <c r="E20" s="415"/>
      <c r="F20" s="415"/>
      <c r="G20" s="415"/>
      <c r="H20" s="415"/>
      <c r="I20" s="415"/>
      <c r="J20" s="415"/>
      <c r="K20" s="415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15"/>
      <c r="F21" s="415"/>
      <c r="G21" s="415"/>
      <c r="H21" s="415"/>
      <c r="I21" s="415"/>
      <c r="J21" s="415"/>
      <c r="K21" s="415"/>
      <c r="L21" s="122"/>
      <c r="M21" s="7"/>
      <c r="N21" s="418" t="s">
        <v>137</v>
      </c>
      <c r="O21" s="418"/>
      <c r="Q21" s="405" t="s">
        <v>29</v>
      </c>
      <c r="R21" s="405"/>
      <c r="S21" s="111"/>
    </row>
    <row r="22" spans="4:19" ht="15">
      <c r="D22" s="110"/>
      <c r="E22" s="415"/>
      <c r="F22" s="415"/>
      <c r="G22" s="415"/>
      <c r="H22" s="415"/>
      <c r="I22" s="415"/>
      <c r="J22" s="415"/>
      <c r="K22" s="415"/>
      <c r="L22" s="122"/>
      <c r="M22" s="7"/>
      <c r="N22" s="7"/>
      <c r="O22" s="122"/>
      <c r="R22" s="122"/>
      <c r="S22" s="111"/>
    </row>
    <row r="23" spans="4:19" ht="13.5" customHeight="1">
      <c r="D23" s="110"/>
      <c r="E23" s="415"/>
      <c r="F23" s="415"/>
      <c r="G23" s="415"/>
      <c r="H23" s="415"/>
      <c r="I23" s="415"/>
      <c r="J23" s="415"/>
      <c r="K23" s="415"/>
      <c r="L23" s="122"/>
      <c r="N23" s="417" t="s">
        <v>4</v>
      </c>
      <c r="O23" s="417"/>
      <c r="Q23" s="416" t="s">
        <v>3</v>
      </c>
      <c r="R23" s="416"/>
      <c r="S23" s="111"/>
    </row>
    <row r="24" spans="4:19" ht="13.15" customHeight="1">
      <c r="D24" s="110"/>
      <c r="E24" s="415"/>
      <c r="F24" s="415"/>
      <c r="G24" s="415"/>
      <c r="H24" s="415"/>
      <c r="I24" s="415"/>
      <c r="J24" s="415"/>
      <c r="K24" s="415"/>
      <c r="L24" s="122"/>
      <c r="N24" s="417"/>
      <c r="O24" s="417"/>
      <c r="Q24" s="416"/>
      <c r="R24" s="416"/>
      <c r="S24" s="111"/>
    </row>
    <row r="25" spans="4:19" ht="13.15" customHeight="1">
      <c r="D25" s="110"/>
      <c r="E25" s="415"/>
      <c r="F25" s="415"/>
      <c r="G25" s="415"/>
      <c r="H25" s="415"/>
      <c r="I25" s="415"/>
      <c r="J25" s="415"/>
      <c r="K25" s="415"/>
      <c r="L25" s="122"/>
      <c r="N25" s="123"/>
      <c r="O25" s="123"/>
      <c r="S25" s="111"/>
    </row>
    <row r="26" spans="4:19" ht="13.15" customHeight="1">
      <c r="D26" s="110"/>
      <c r="E26" s="415"/>
      <c r="F26" s="415"/>
      <c r="G26" s="415"/>
      <c r="H26" s="415"/>
      <c r="I26" s="415"/>
      <c r="J26" s="415"/>
      <c r="K26" s="415"/>
      <c r="L26" s="122"/>
      <c r="N26" s="405" t="s">
        <v>56</v>
      </c>
      <c r="O26" s="405"/>
      <c r="Q26" s="405" t="s">
        <v>84</v>
      </c>
      <c r="R26" s="405"/>
      <c r="S26" s="111"/>
    </row>
    <row r="27" spans="4:19">
      <c r="D27" s="110"/>
      <c r="E27" s="415"/>
      <c r="F27" s="415"/>
      <c r="G27" s="415"/>
      <c r="H27" s="415"/>
      <c r="I27" s="415"/>
      <c r="J27" s="415"/>
      <c r="K27" s="415"/>
      <c r="L27" s="122"/>
      <c r="Q27" s="122"/>
      <c r="R27" s="122"/>
      <c r="S27" s="111"/>
    </row>
    <row r="28" spans="4:19" ht="13.15" customHeight="1">
      <c r="D28" s="110"/>
      <c r="E28" s="415"/>
      <c r="F28" s="415"/>
      <c r="G28" s="415"/>
      <c r="H28" s="415"/>
      <c r="I28" s="415"/>
      <c r="J28" s="415"/>
      <c r="K28" s="415"/>
      <c r="L28" s="122"/>
      <c r="N28" s="405" t="s">
        <v>57</v>
      </c>
      <c r="O28" s="405"/>
      <c r="Q28" s="405" t="s">
        <v>61</v>
      </c>
      <c r="R28" s="405"/>
      <c r="S28" s="111"/>
    </row>
    <row r="29" spans="4:19" ht="13.15" customHeight="1">
      <c r="D29" s="110"/>
      <c r="E29" s="415"/>
      <c r="F29" s="415"/>
      <c r="G29" s="415"/>
      <c r="H29" s="415"/>
      <c r="I29" s="415"/>
      <c r="J29" s="415"/>
      <c r="K29" s="415"/>
      <c r="L29" s="122"/>
      <c r="O29" s="122"/>
      <c r="S29" s="111"/>
    </row>
    <row r="30" spans="4:19" ht="13.15" customHeight="1">
      <c r="D30" s="110"/>
      <c r="E30" s="415"/>
      <c r="F30" s="415"/>
      <c r="G30" s="415"/>
      <c r="H30" s="415"/>
      <c r="I30" s="415"/>
      <c r="J30" s="415"/>
      <c r="K30" s="415"/>
      <c r="L30" s="122"/>
      <c r="O30" s="122"/>
      <c r="Q30" s="405" t="s">
        <v>17</v>
      </c>
      <c r="R30" s="405"/>
      <c r="S30" s="111"/>
    </row>
    <row r="31" spans="4:19" ht="13.15" customHeight="1">
      <c r="D31" s="110"/>
      <c r="E31" s="415"/>
      <c r="F31" s="415"/>
      <c r="G31" s="415"/>
      <c r="H31" s="415"/>
      <c r="I31" s="415"/>
      <c r="J31" s="415"/>
      <c r="K31" s="415"/>
      <c r="L31" s="122"/>
      <c r="O31" s="122"/>
      <c r="P31" s="122"/>
      <c r="Q31" s="122"/>
      <c r="R31" s="122"/>
      <c r="S31" s="111"/>
    </row>
    <row r="32" spans="4:19">
      <c r="D32" s="110"/>
      <c r="E32" s="415"/>
      <c r="F32" s="415"/>
      <c r="G32" s="415"/>
      <c r="H32" s="415"/>
      <c r="I32" s="415"/>
      <c r="J32" s="415"/>
      <c r="K32" s="415"/>
      <c r="L32" s="122"/>
      <c r="O32" s="122"/>
      <c r="P32" s="122"/>
      <c r="Q32" s="405" t="s">
        <v>29</v>
      </c>
      <c r="R32" s="405"/>
      <c r="S32" s="111"/>
    </row>
    <row r="33" spans="4:25">
      <c r="D33" s="110"/>
      <c r="E33" s="415"/>
      <c r="F33" s="415"/>
      <c r="G33" s="415"/>
      <c r="H33" s="415"/>
      <c r="I33" s="415"/>
      <c r="J33" s="415"/>
      <c r="K33" s="415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15"/>
      <c r="F34" s="415"/>
      <c r="G34" s="415"/>
      <c r="H34" s="415"/>
      <c r="I34" s="415"/>
      <c r="J34" s="415"/>
      <c r="K34" s="415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06" t="s">
        <v>227</v>
      </c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8"/>
      <c r="S35" s="111"/>
    </row>
    <row r="36" spans="4:25" ht="13.15" customHeight="1">
      <c r="D36" s="110"/>
      <c r="E36" s="409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1"/>
      <c r="S36" s="111"/>
    </row>
    <row r="37" spans="4:25" ht="12.75" customHeight="1">
      <c r="D37" s="110"/>
      <c r="E37" s="409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1"/>
      <c r="S37" s="111"/>
    </row>
    <row r="38" spans="4:25" ht="12.75" customHeight="1">
      <c r="D38" s="110"/>
      <c r="E38" s="409"/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1"/>
      <c r="S38" s="111"/>
    </row>
    <row r="39" spans="4:25" ht="12.75" customHeight="1">
      <c r="D39" s="110"/>
      <c r="E39" s="409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1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09"/>
      <c r="F40" s="410"/>
      <c r="G40" s="41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1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09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1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09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1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09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1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09"/>
      <c r="F44" s="410"/>
      <c r="G44" s="410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1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09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1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09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1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09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1"/>
      <c r="S47" s="111"/>
    </row>
    <row r="48" spans="4:25" ht="12.75" customHeight="1">
      <c r="D48" s="110"/>
      <c r="E48" s="409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1"/>
      <c r="S48" s="111"/>
    </row>
    <row r="49" spans="4:19" ht="12.75" customHeight="1">
      <c r="D49" s="110"/>
      <c r="E49" s="409"/>
      <c r="F49" s="410"/>
      <c r="G49" s="410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1"/>
      <c r="S49" s="111"/>
    </row>
    <row r="50" spans="4:19" ht="12.75" customHeight="1">
      <c r="D50" s="110"/>
      <c r="E50" s="409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1"/>
      <c r="S50" s="111"/>
    </row>
    <row r="51" spans="4:19" ht="12.75" customHeight="1">
      <c r="D51" s="110"/>
      <c r="E51" s="409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1"/>
      <c r="S51" s="111"/>
    </row>
    <row r="52" spans="4:19" ht="12.75" customHeight="1">
      <c r="D52" s="110"/>
      <c r="E52" s="409"/>
      <c r="F52" s="410"/>
      <c r="G52" s="410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1"/>
      <c r="S52" s="111"/>
    </row>
    <row r="53" spans="4:19" ht="12.75" customHeight="1">
      <c r="D53" s="110"/>
      <c r="E53" s="412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4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N16:R16"/>
    <mergeCell ref="E11:G11"/>
    <mergeCell ref="E16:M16"/>
    <mergeCell ref="Q12:R12"/>
    <mergeCell ref="N28:O28"/>
    <mergeCell ref="Q28:R28"/>
    <mergeCell ref="O12:P12"/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M58" sqref="M58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22" t="s">
        <v>5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30" t="s">
        <v>7</v>
      </c>
      <c r="S2" s="430"/>
    </row>
    <row r="3" spans="2:19" ht="14.25" thickBot="1"/>
    <row r="4" spans="2:19" ht="15.75">
      <c r="B4" s="427" t="str">
        <f>"Namibian Returns by Asset Class [N$,%] - "&amp; TEXT(Map!$N$16, " mmmm yyyy")</f>
        <v>Namibian Returns by Asset Class [N$,%] -  October 2025</v>
      </c>
      <c r="C4" s="428"/>
      <c r="D4" s="428"/>
      <c r="E4" s="428"/>
      <c r="F4" s="428"/>
      <c r="G4" s="428"/>
      <c r="H4" s="428"/>
      <c r="I4" s="428"/>
      <c r="J4" s="428"/>
      <c r="K4" s="429"/>
      <c r="L4" s="16"/>
      <c r="M4" s="431" t="s">
        <v>6</v>
      </c>
      <c r="N4" s="431"/>
      <c r="O4" s="431"/>
      <c r="P4" s="431"/>
      <c r="Q4" s="431"/>
      <c r="R4" s="431"/>
      <c r="S4" s="431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5" t="s">
        <v>15</v>
      </c>
      <c r="C7" s="426"/>
      <c r="D7" s="130">
        <v>5.3556439999999927</v>
      </c>
      <c r="E7" s="130">
        <v>14.865054071358319</v>
      </c>
      <c r="F7" s="130">
        <v>18.764538117092378</v>
      </c>
      <c r="G7" s="130">
        <v>13.26588007020424</v>
      </c>
      <c r="H7" s="130">
        <v>16.502471563035748</v>
      </c>
      <c r="I7" s="130">
        <v>14.797195919480966</v>
      </c>
      <c r="J7" s="130">
        <v>20.867935726151821</v>
      </c>
      <c r="K7" s="131">
        <v>12.032643567541879</v>
      </c>
      <c r="L7" s="12"/>
      <c r="M7" s="12"/>
      <c r="N7" s="12"/>
      <c r="O7" s="12"/>
      <c r="P7" s="12"/>
    </row>
    <row r="8" spans="2:19">
      <c r="B8" s="425" t="s">
        <v>16</v>
      </c>
      <c r="C8" s="426"/>
      <c r="D8" s="130">
        <v>3.4160020000000069</v>
      </c>
      <c r="E8" s="130">
        <v>6.9670966699889814</v>
      </c>
      <c r="F8" s="130">
        <v>13.236435926333879</v>
      </c>
      <c r="G8" s="130">
        <v>23.059101507844982</v>
      </c>
      <c r="H8" s="130">
        <v>22.019678880377903</v>
      </c>
      <c r="I8" s="130">
        <v>24.850907536036495</v>
      </c>
      <c r="J8" s="130">
        <v>18.810272204865885</v>
      </c>
      <c r="K8" s="131">
        <v>10.709562769504499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5.7274346901968531</v>
      </c>
      <c r="E9" s="130">
        <v>11.705182763032273</v>
      </c>
      <c r="F9" s="130">
        <v>15.907404659445046</v>
      </c>
      <c r="G9" s="130">
        <v>10.289072487549866</v>
      </c>
      <c r="H9" s="130">
        <v>15.672666290439441</v>
      </c>
      <c r="I9" s="130">
        <v>18.169893902616586</v>
      </c>
      <c r="J9" s="130">
        <v>22.776122499481822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5" t="s">
        <v>17</v>
      </c>
      <c r="C11" s="426"/>
      <c r="D11" s="130">
        <v>2.6713259498010178</v>
      </c>
      <c r="E11" s="130">
        <v>4.9914742989624061</v>
      </c>
      <c r="F11" s="130">
        <v>11.348486744630538</v>
      </c>
      <c r="G11" s="130">
        <v>13.57009089848269</v>
      </c>
      <c r="H11" s="130">
        <v>11.403962730523421</v>
      </c>
      <c r="I11" s="130">
        <v>16.191485656058081</v>
      </c>
      <c r="J11" s="130">
        <v>12.308704524012782</v>
      </c>
      <c r="K11" s="131">
        <v>11.472487350738113</v>
      </c>
      <c r="L11" s="12"/>
      <c r="M11" s="12"/>
      <c r="N11" s="12"/>
      <c r="O11" s="12"/>
      <c r="P11" s="12"/>
    </row>
    <row r="12" spans="2:19">
      <c r="B12" s="432" t="s">
        <v>18</v>
      </c>
      <c r="C12" s="433"/>
      <c r="D12" s="130">
        <v>2.6713259498010178</v>
      </c>
      <c r="E12" s="130">
        <v>4.9914742989624061</v>
      </c>
      <c r="F12" s="130">
        <v>11.348486744630538</v>
      </c>
      <c r="G12" s="130">
        <v>13.57009089848269</v>
      </c>
      <c r="H12" s="130">
        <v>11.403962730523421</v>
      </c>
      <c r="I12" s="130">
        <v>16.191485656058081</v>
      </c>
      <c r="J12" s="130">
        <v>12.308704524012782</v>
      </c>
      <c r="K12" s="131">
        <v>11.472487350738113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5" t="s">
        <v>148</v>
      </c>
      <c r="C14" s="426"/>
      <c r="D14" s="130">
        <v>0.26770617371869587</v>
      </c>
      <c r="E14" s="130">
        <v>1.2802369766443666</v>
      </c>
      <c r="F14" s="130">
        <v>3.3600057951647999</v>
      </c>
      <c r="G14" s="130">
        <v>7.8934943113111666</v>
      </c>
      <c r="H14" s="130">
        <v>6.7078691019462733</v>
      </c>
      <c r="I14" s="130">
        <v>9.9580617018367512</v>
      </c>
      <c r="J14" s="130">
        <v>11.215843047781004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4" t="s">
        <v>21</v>
      </c>
      <c r="C16" s="435"/>
      <c r="D16" s="130">
        <v>0.6028552528299258</v>
      </c>
      <c r="E16" s="130">
        <v>1.8092019321282793</v>
      </c>
      <c r="F16" s="130">
        <v>3.6929108479632822</v>
      </c>
      <c r="G16" s="130">
        <v>7.7297750019881262</v>
      </c>
      <c r="H16" s="130">
        <v>6.319526894672256</v>
      </c>
      <c r="I16" s="130">
        <v>8.0309540400658399</v>
      </c>
      <c r="J16" s="130">
        <v>6.6958170854510835</v>
      </c>
      <c r="K16" s="131">
        <v>7.0914736355693675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1" t="s">
        <v>24</v>
      </c>
      <c r="N22" s="431"/>
      <c r="O22" s="431"/>
      <c r="P22" s="431"/>
      <c r="Q22" s="431"/>
      <c r="R22" s="431"/>
      <c r="S22" s="431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7" t="str">
        <f>"Namibian Returns by Asset Class [US$,%] - "&amp; TEXT(Map!$N$16, " mmmm yyyy")</f>
        <v>Namibian Returns by Asset Class [US$,%] -  October 2025</v>
      </c>
      <c r="C24" s="428"/>
      <c r="D24" s="428"/>
      <c r="E24" s="428"/>
      <c r="F24" s="428"/>
      <c r="G24" s="428"/>
      <c r="H24" s="428"/>
      <c r="I24" s="428"/>
      <c r="J24" s="428"/>
      <c r="K24" s="429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-0.35828645607961507</v>
      </c>
      <c r="E27" s="130">
        <v>5.1060147122457877</v>
      </c>
      <c r="F27" s="130">
        <v>7.3457377758546105</v>
      </c>
      <c r="G27" s="130">
        <v>1.5600750036059541</v>
      </c>
      <c r="H27" s="130">
        <v>8.7159959613443139</v>
      </c>
      <c r="I27" s="130">
        <v>1.9280658161668907</v>
      </c>
      <c r="J27" s="130">
        <v>-1.2889390662687461</v>
      </c>
      <c r="K27" s="134">
        <v>-2.2392142786740177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4.9781689968325438</v>
      </c>
      <c r="E29" s="130">
        <v>20.730080631470948</v>
      </c>
      <c r="F29" s="130">
        <v>27.488669657878884</v>
      </c>
      <c r="G29" s="130">
        <v>15.032912752793791</v>
      </c>
      <c r="H29" s="130">
        <v>26.656822279336257</v>
      </c>
      <c r="I29" s="130">
        <v>17.010561411922609</v>
      </c>
      <c r="J29" s="130">
        <v>19.310021683984857</v>
      </c>
      <c r="K29" s="134">
        <v>9.5239926160015198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3.0454764714149762</v>
      </c>
      <c r="E30" s="130">
        <v>12.428852363220798</v>
      </c>
      <c r="F30" s="130">
        <v>21.554487576205993</v>
      </c>
      <c r="G30" s="130">
        <v>24.978915790130941</v>
      </c>
      <c r="H30" s="130">
        <v>32.654909163636937</v>
      </c>
      <c r="I30" s="130">
        <v>27.258115205412949</v>
      </c>
      <c r="J30" s="130">
        <v>17.278880191677139</v>
      </c>
      <c r="K30" s="134">
        <v>8.2305384321121888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5.3486276113414499</v>
      </c>
      <c r="E31" s="130">
        <v>17.408865829253738</v>
      </c>
      <c r="F31" s="130">
        <v>24.421658668526568</v>
      </c>
      <c r="G31" s="130">
        <v>12.009664739136984</v>
      </c>
      <c r="H31" s="130">
        <v>25.754691212693427</v>
      </c>
      <c r="I31" s="130">
        <v>20.448287231953621</v>
      </c>
      <c r="J31" s="130">
        <v>21.193613092536022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2.303468494645533</v>
      </c>
      <c r="E33" s="130">
        <v>10.352354423271182</v>
      </c>
      <c r="F33" s="130">
        <v>19.527854598273329</v>
      </c>
      <c r="G33" s="130">
        <v>15.341869498162474</v>
      </c>
      <c r="H33" s="130">
        <v>21.113927622893371</v>
      </c>
      <c r="I33" s="130">
        <v>18.431733972288988</v>
      </c>
      <c r="J33" s="130">
        <v>10.861113756582451</v>
      </c>
      <c r="K33" s="134">
        <v>8.9763794971873025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2.303468494645533</v>
      </c>
      <c r="E34" s="130">
        <v>10.352354423271226</v>
      </c>
      <c r="F34" s="130">
        <v>19.527854598273375</v>
      </c>
      <c r="G34" s="130">
        <v>15.341869498162541</v>
      </c>
      <c r="H34" s="130">
        <v>21.113927622893414</v>
      </c>
      <c r="I34" s="130">
        <v>18.431735619075763</v>
      </c>
      <c r="J34" s="130">
        <v>10.881989876991272</v>
      </c>
      <c r="K34" s="134">
        <v>9.0064229944218699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5" t="s">
        <v>148</v>
      </c>
      <c r="C36" s="426"/>
      <c r="D36" s="130">
        <v>-9.1539437323440165E-2</v>
      </c>
      <c r="E36" s="130">
        <v>6.451620777269218</v>
      </c>
      <c r="F36" s="130">
        <v>10.952560785985742</v>
      </c>
      <c r="G36" s="130">
        <v>9.5767137465789354</v>
      </c>
      <c r="H36" s="130">
        <v>16.008522663308476</v>
      </c>
      <c r="I36" s="130">
        <v>12.078125501629566</v>
      </c>
      <c r="J36" s="130">
        <v>9.7823385988580203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0.24240884802966267</v>
      </c>
      <c r="E38" s="130">
        <v>7.0075947612027623</v>
      </c>
      <c r="F38" s="130">
        <v>11.309920171005361</v>
      </c>
      <c r="G38" s="130">
        <v>9.4104402932350784</v>
      </c>
      <c r="H38" s="130">
        <v>12.635210430847344</v>
      </c>
      <c r="I38" s="130">
        <v>10.113861935791313</v>
      </c>
      <c r="J38" s="130">
        <v>5.3205730169620713</v>
      </c>
      <c r="K38" s="134">
        <v>4.2770127539399905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382"/>
      <c r="C51" s="382"/>
      <c r="D51" s="382"/>
      <c r="E51" s="382"/>
      <c r="F51" s="382"/>
      <c r="G51" s="382"/>
      <c r="H51" s="382"/>
      <c r="I51" s="382"/>
      <c r="J51" s="100"/>
      <c r="K51" s="100"/>
      <c r="L51" s="100"/>
      <c r="M51" s="100"/>
      <c r="N51" s="100"/>
      <c r="O51" s="100"/>
    </row>
    <row r="52" spans="1:15">
      <c r="A52" s="100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82" t="str">
        <f>B7</f>
        <v>NSX Overall Index</v>
      </c>
      <c r="C53" s="482">
        <f t="shared" ref="C53:D55" si="1">D7/100</f>
        <v>5.3556439999999927E-2</v>
      </c>
      <c r="D53" s="482">
        <f t="shared" si="1"/>
        <v>0.14865054071358319</v>
      </c>
      <c r="E53" s="482">
        <f t="shared" ref="E53:I55" si="2">G7/100</f>
        <v>0.13265880070204239</v>
      </c>
      <c r="F53" s="482">
        <f t="shared" si="2"/>
        <v>0.16502471563035748</v>
      </c>
      <c r="G53" s="482">
        <f t="shared" si="2"/>
        <v>0.14797195919480965</v>
      </c>
      <c r="H53" s="482">
        <f t="shared" si="2"/>
        <v>0.20867935726151821</v>
      </c>
      <c r="I53" s="482">
        <f t="shared" si="2"/>
        <v>0.12032643567541879</v>
      </c>
      <c r="J53" s="100"/>
      <c r="K53" s="100"/>
      <c r="L53" s="100"/>
      <c r="M53" s="100"/>
      <c r="N53" s="100"/>
      <c r="O53" s="100"/>
    </row>
    <row r="54" spans="1:15">
      <c r="A54" s="100"/>
      <c r="B54" s="382" t="str">
        <f>B8</f>
        <v>NSX Local Index</v>
      </c>
      <c r="C54" s="482">
        <f t="shared" si="1"/>
        <v>3.4160020000000069E-2</v>
      </c>
      <c r="D54" s="482">
        <f t="shared" si="1"/>
        <v>6.9670966699889814E-2</v>
      </c>
      <c r="E54" s="482">
        <f t="shared" si="2"/>
        <v>0.23059101507844981</v>
      </c>
      <c r="F54" s="482">
        <f t="shared" si="2"/>
        <v>0.22019678880377902</v>
      </c>
      <c r="G54" s="482">
        <f t="shared" si="2"/>
        <v>0.24850907536036496</v>
      </c>
      <c r="H54" s="482">
        <f t="shared" si="2"/>
        <v>0.18810272204865885</v>
      </c>
      <c r="I54" s="482">
        <f t="shared" si="2"/>
        <v>0.10709562769504499</v>
      </c>
      <c r="J54" s="100"/>
      <c r="K54" s="100"/>
      <c r="L54" s="100"/>
      <c r="M54" s="100"/>
      <c r="N54" s="100"/>
      <c r="O54" s="100"/>
    </row>
    <row r="55" spans="1:15">
      <c r="A55" s="100"/>
      <c r="B55" s="382" t="s">
        <v>136</v>
      </c>
      <c r="C55" s="482">
        <f t="shared" si="1"/>
        <v>5.7274346901968531E-2</v>
      </c>
      <c r="D55" s="482">
        <f t="shared" si="1"/>
        <v>0.11705182763032272</v>
      </c>
      <c r="E55" s="482">
        <f t="shared" si="2"/>
        <v>0.10289072487549866</v>
      </c>
      <c r="F55" s="482">
        <f t="shared" si="2"/>
        <v>0.15672666290439441</v>
      </c>
      <c r="G55" s="482">
        <f t="shared" si="2"/>
        <v>0.18169893902616585</v>
      </c>
      <c r="H55" s="482">
        <f t="shared" si="2"/>
        <v>0.22776122499481821</v>
      </c>
      <c r="I55" s="482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82" t="str">
        <f>B11</f>
        <v>IJG ALBI</v>
      </c>
      <c r="C56" s="482">
        <f>D11/100</f>
        <v>2.6713259498010178E-2</v>
      </c>
      <c r="D56" s="482">
        <f>E11/100</f>
        <v>4.9914742989624061E-2</v>
      </c>
      <c r="E56" s="482">
        <f>G11/100</f>
        <v>0.1357009089848269</v>
      </c>
      <c r="F56" s="482">
        <f>H11/100</f>
        <v>0.11403962730523422</v>
      </c>
      <c r="G56" s="482">
        <f>I11/100</f>
        <v>0.1619148565605808</v>
      </c>
      <c r="H56" s="482">
        <f>J11/100</f>
        <v>0.12308704524012783</v>
      </c>
      <c r="I56" s="482">
        <f>K11/100</f>
        <v>0.11472487350738113</v>
      </c>
      <c r="J56" s="100"/>
      <c r="K56" s="100"/>
      <c r="L56" s="100"/>
      <c r="M56" s="100"/>
      <c r="N56" s="100"/>
      <c r="O56" s="100"/>
    </row>
    <row r="57" spans="1:15">
      <c r="A57" s="100"/>
      <c r="B57" s="382" t="str">
        <f>B14</f>
        <v>IJG ILBI</v>
      </c>
      <c r="C57" s="482">
        <f>D14/100</f>
        <v>2.6770617371869587E-3</v>
      </c>
      <c r="D57" s="482">
        <f>E14/100</f>
        <v>1.2802369766443666E-2</v>
      </c>
      <c r="E57" s="482">
        <f>G14/100</f>
        <v>7.8934943113111666E-2</v>
      </c>
      <c r="F57" s="482">
        <f>H14/100</f>
        <v>6.7078691019462733E-2</v>
      </c>
      <c r="G57" s="482">
        <f>I14/100</f>
        <v>9.9580617018367512E-2</v>
      </c>
      <c r="H57" s="482">
        <f>J14/100</f>
        <v>0.11215843047781003</v>
      </c>
      <c r="I57" s="482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82" t="str">
        <f>B16</f>
        <v xml:space="preserve">IJG Money Market Index </v>
      </c>
      <c r="C58" s="482">
        <f>D16/100</f>
        <v>6.028552528299258E-3</v>
      </c>
      <c r="D58" s="482">
        <f>E16/100</f>
        <v>1.8092019321282793E-2</v>
      </c>
      <c r="E58" s="482">
        <f>G16/100</f>
        <v>7.7297750019881262E-2</v>
      </c>
      <c r="F58" s="482">
        <f>H16/100</f>
        <v>6.319526894672256E-2</v>
      </c>
      <c r="G58" s="482">
        <f>I16/100</f>
        <v>8.0309540400658394E-2</v>
      </c>
      <c r="H58" s="482">
        <f>J16/100</f>
        <v>6.6958170854510835E-2</v>
      </c>
      <c r="I58" s="482">
        <f>K16/100</f>
        <v>7.0914736355693675E-2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22" t="str">
        <f>"Asset Class Matrix [N$,%] - "&amp; TEXT(Map!$N$16, " mmmm yyyy")</f>
        <v>Asset Class Matrix [N$,%] -  October 2025</v>
      </c>
      <c r="D2" s="422"/>
      <c r="E2" s="422"/>
      <c r="F2" s="422"/>
      <c r="G2" s="422"/>
      <c r="H2" s="422"/>
      <c r="I2" s="422"/>
      <c r="J2" s="422"/>
      <c r="K2" s="422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91" t="s">
        <v>174</v>
      </c>
      <c r="E5" s="388" t="s">
        <v>181</v>
      </c>
      <c r="F5" s="388" t="s">
        <v>188</v>
      </c>
      <c r="G5" s="389" t="s">
        <v>195</v>
      </c>
      <c r="H5" s="389" t="s">
        <v>202</v>
      </c>
      <c r="I5" s="389" t="s">
        <v>209</v>
      </c>
      <c r="J5" s="391" t="s">
        <v>216</v>
      </c>
      <c r="K5" s="388" t="s">
        <v>223</v>
      </c>
    </row>
    <row r="6" spans="2:13" ht="70.150000000000006" customHeight="1">
      <c r="B6" s="397"/>
      <c r="D6" s="388" t="s">
        <v>175</v>
      </c>
      <c r="E6" s="391" t="s">
        <v>182</v>
      </c>
      <c r="F6" s="391" t="s">
        <v>189</v>
      </c>
      <c r="G6" s="388" t="s">
        <v>196</v>
      </c>
      <c r="H6" s="390" t="s">
        <v>203</v>
      </c>
      <c r="I6" s="391" t="s">
        <v>210</v>
      </c>
      <c r="J6" s="388" t="s">
        <v>217</v>
      </c>
      <c r="K6" s="390" t="s">
        <v>224</v>
      </c>
    </row>
    <row r="7" spans="2:13" ht="70.150000000000006" customHeight="1">
      <c r="B7" s="398"/>
      <c r="D7" s="389" t="s">
        <v>176</v>
      </c>
      <c r="E7" s="389" t="s">
        <v>183</v>
      </c>
      <c r="F7" s="389" t="s">
        <v>190</v>
      </c>
      <c r="G7" s="391" t="s">
        <v>197</v>
      </c>
      <c r="H7" s="388" t="s">
        <v>204</v>
      </c>
      <c r="I7" s="390" t="s">
        <v>211</v>
      </c>
      <c r="J7" s="389" t="s">
        <v>218</v>
      </c>
      <c r="K7" s="389" t="s">
        <v>225</v>
      </c>
    </row>
    <row r="8" spans="2:13" ht="70.150000000000006" customHeight="1">
      <c r="B8" s="398"/>
      <c r="D8" s="390" t="s">
        <v>177</v>
      </c>
      <c r="E8" s="390" t="s">
        <v>184</v>
      </c>
      <c r="F8" s="390" t="s">
        <v>191</v>
      </c>
      <c r="G8" s="390" t="s">
        <v>198</v>
      </c>
      <c r="H8" s="391" t="s">
        <v>205</v>
      </c>
      <c r="I8" s="388" t="s">
        <v>212</v>
      </c>
      <c r="J8" s="390" t="s">
        <v>219</v>
      </c>
      <c r="K8" s="393" t="s">
        <v>173</v>
      </c>
    </row>
    <row r="9" spans="2:13" ht="70.150000000000006" customHeight="1">
      <c r="D9" s="393" t="s">
        <v>178</v>
      </c>
      <c r="E9" s="393" t="s">
        <v>185</v>
      </c>
      <c r="F9" s="393" t="s">
        <v>192</v>
      </c>
      <c r="G9" s="395" t="s">
        <v>199</v>
      </c>
      <c r="H9" s="395" t="s">
        <v>206</v>
      </c>
      <c r="I9" s="395" t="s">
        <v>213</v>
      </c>
      <c r="J9" s="395" t="s">
        <v>220</v>
      </c>
      <c r="K9" s="392" t="s">
        <v>226</v>
      </c>
    </row>
    <row r="10" spans="2:13" ht="70.150000000000006" customHeight="1">
      <c r="D10" s="395" t="s">
        <v>179</v>
      </c>
      <c r="E10" s="395" t="s">
        <v>186</v>
      </c>
      <c r="F10" s="395" t="s">
        <v>193</v>
      </c>
      <c r="G10" s="393" t="s">
        <v>200</v>
      </c>
      <c r="H10" s="393" t="s">
        <v>207</v>
      </c>
      <c r="I10" s="393" t="s">
        <v>214</v>
      </c>
      <c r="J10" s="393" t="s">
        <v>221</v>
      </c>
      <c r="K10" s="404"/>
    </row>
    <row r="11" spans="2:13" ht="70.150000000000006" customHeight="1">
      <c r="B11" s="399" t="s">
        <v>154</v>
      </c>
      <c r="D11" s="392" t="s">
        <v>180</v>
      </c>
      <c r="E11" s="392" t="s">
        <v>187</v>
      </c>
      <c r="F11" s="392" t="s">
        <v>194</v>
      </c>
      <c r="G11" s="392" t="s">
        <v>201</v>
      </c>
      <c r="H11" s="392" t="s">
        <v>208</v>
      </c>
      <c r="I11" s="392" t="s">
        <v>215</v>
      </c>
      <c r="J11" s="392" t="s">
        <v>222</v>
      </c>
      <c r="K11" s="404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22" t="s">
        <v>2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30" t="s">
        <v>7</v>
      </c>
      <c r="S2" s="430"/>
    </row>
    <row r="3" spans="2:19" ht="14.25" thickBot="1"/>
    <row r="4" spans="2:19" ht="16.5" thickBot="1">
      <c r="B4" s="443" t="str">
        <f>"Index Total Returns [N$, %] - "&amp; TEXT(Map!$N$16, " mmmm yyyy")</f>
        <v>Index Total Returns [N$, %] -  October 2025</v>
      </c>
      <c r="C4" s="444"/>
      <c r="D4" s="444"/>
      <c r="E4" s="444"/>
      <c r="F4" s="444"/>
      <c r="G4" s="444"/>
      <c r="H4" s="444"/>
      <c r="I4" s="444"/>
      <c r="J4" s="444"/>
      <c r="K4" s="445"/>
      <c r="L4" s="16"/>
      <c r="M4" s="442" t="str">
        <f>"Index Total Returns [N$] – "&amp; TEXT(Map!$N$16, " mmmm yyyy")</f>
        <v>Index Total Returns [N$] –  October 2025</v>
      </c>
      <c r="N4" s="442"/>
      <c r="O4" s="442"/>
      <c r="P4" s="442"/>
      <c r="Q4" s="442"/>
      <c r="R4" s="442"/>
      <c r="S4" s="442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5.3556439999999927</v>
      </c>
      <c r="E6" s="158">
        <f>Summary!E7</f>
        <v>14.865054071358319</v>
      </c>
      <c r="F6" s="158">
        <f>Summary!F7</f>
        <v>18.764538117092378</v>
      </c>
      <c r="G6" s="158">
        <f>Summary!G7</f>
        <v>13.26588007020424</v>
      </c>
      <c r="H6" s="158">
        <f>Summary!H7</f>
        <v>16.502471563035748</v>
      </c>
      <c r="I6" s="158">
        <f>Summary!I7</f>
        <v>14.797195919480966</v>
      </c>
      <c r="J6" s="158">
        <f>Summary!J7</f>
        <v>20.867935726151821</v>
      </c>
      <c r="K6" s="159">
        <f>Summary!K7</f>
        <v>12.032643567541879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3.4160020000000069</v>
      </c>
      <c r="E7" s="158">
        <f>Summary!E8</f>
        <v>6.9670966699889814</v>
      </c>
      <c r="F7" s="158">
        <f>Summary!F8</f>
        <v>13.236435926333879</v>
      </c>
      <c r="G7" s="158">
        <f>Summary!G8</f>
        <v>23.059101507844982</v>
      </c>
      <c r="H7" s="158">
        <f>Summary!H8</f>
        <v>22.019678880377903</v>
      </c>
      <c r="I7" s="158">
        <f>Summary!I8</f>
        <v>24.850907536036495</v>
      </c>
      <c r="J7" s="158">
        <f>Summary!J8</f>
        <v>18.810272204865885</v>
      </c>
      <c r="K7" s="159">
        <f>Summary!K8</f>
        <v>10.709562769504499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5.7274346901968531</v>
      </c>
      <c r="E8" s="158">
        <f>Summary!E9</f>
        <v>11.705182763032273</v>
      </c>
      <c r="F8" s="158">
        <f>Summary!F9</f>
        <v>15.907404659445046</v>
      </c>
      <c r="G8" s="158">
        <f>Summary!G9</f>
        <v>10.289072487549866</v>
      </c>
      <c r="H8" s="158">
        <f>Summary!H9</f>
        <v>15.672666290439441</v>
      </c>
      <c r="I8" s="158">
        <f>Summary!I9</f>
        <v>18.169893902616586</v>
      </c>
      <c r="J8" s="158">
        <f>Summary!J9</f>
        <v>22.776122499481822</v>
      </c>
      <c r="K8" s="159"/>
      <c r="L8" s="12"/>
      <c r="M8" s="12"/>
      <c r="N8" s="12"/>
      <c r="O8" s="12"/>
      <c r="P8" s="12"/>
    </row>
    <row r="9" spans="2:19" ht="14.25" thickBot="1">
      <c r="B9" s="446"/>
      <c r="C9" s="447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0"/>
      <c r="C11" s="441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38"/>
      <c r="C12" s="438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38"/>
      <c r="C13" s="438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39"/>
      <c r="C16" s="439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43" t="str">
        <f>"Index Total Returns [US$, %] -"&amp; TEXT(Map!$N$16, " mmmm yyyy")</f>
        <v>Index Total Returns [US$, %] - October 2025</v>
      </c>
      <c r="C22" s="444"/>
      <c r="D22" s="444"/>
      <c r="E22" s="444"/>
      <c r="F22" s="444"/>
      <c r="G22" s="444"/>
      <c r="H22" s="444"/>
      <c r="I22" s="444"/>
      <c r="J22" s="444"/>
      <c r="K22" s="445"/>
      <c r="L22" s="12"/>
      <c r="M22" s="442" t="str">
        <f>"Index Total Returns [US$] -"&amp; TEXT(Map!$N$16, " mmmm yyyy")</f>
        <v>Index Total Returns [US$] - October 2025</v>
      </c>
      <c r="N22" s="442"/>
      <c r="O22" s="442"/>
      <c r="P22" s="442"/>
      <c r="Q22" s="442"/>
      <c r="R22" s="442"/>
      <c r="S22" s="442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36" t="s">
        <v>22</v>
      </c>
      <c r="C24" s="437"/>
      <c r="D24" s="158">
        <f>Summary!D27</f>
        <v>-0.35828645607961507</v>
      </c>
      <c r="E24" s="158">
        <f>Summary!E27</f>
        <v>5.1060147122457877</v>
      </c>
      <c r="F24" s="158">
        <f>Summary!F27</f>
        <v>7.3457377758546105</v>
      </c>
      <c r="G24" s="158">
        <f>Summary!G27</f>
        <v>1.5600750036059541</v>
      </c>
      <c r="H24" s="158">
        <f>Summary!H27</f>
        <v>8.7159959613443139</v>
      </c>
      <c r="I24" s="158">
        <f>Summary!I27</f>
        <v>1.9280658161668907</v>
      </c>
      <c r="J24" s="158">
        <f>Summary!J27</f>
        <v>-1.2889390662687461</v>
      </c>
      <c r="K24" s="159">
        <f>Summary!K27</f>
        <v>-2.2392142786740177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4.9781689968325438</v>
      </c>
      <c r="E26" s="158">
        <f>Summary!E29</f>
        <v>20.730080631470948</v>
      </c>
      <c r="F26" s="158">
        <f>Summary!F29</f>
        <v>27.488669657878884</v>
      </c>
      <c r="G26" s="158">
        <f>Summary!G29</f>
        <v>15.032912752793791</v>
      </c>
      <c r="H26" s="158">
        <f>Summary!H29</f>
        <v>26.656822279336257</v>
      </c>
      <c r="I26" s="158">
        <f>Summary!I29</f>
        <v>17.010561411922609</v>
      </c>
      <c r="J26" s="158">
        <f>Summary!J29</f>
        <v>19.310021683984857</v>
      </c>
      <c r="K26" s="159">
        <f>Summary!K29</f>
        <v>9.5239926160015198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3.0454764714149762</v>
      </c>
      <c r="E27" s="158">
        <f>Summary!E30</f>
        <v>12.428852363220798</v>
      </c>
      <c r="F27" s="158">
        <f>Summary!F30</f>
        <v>21.554487576205993</v>
      </c>
      <c r="G27" s="158">
        <f>Summary!G30</f>
        <v>24.978915790130941</v>
      </c>
      <c r="H27" s="158">
        <f>Summary!H30</f>
        <v>32.654909163636937</v>
      </c>
      <c r="I27" s="158">
        <f>Summary!I30</f>
        <v>27.258115205412949</v>
      </c>
      <c r="J27" s="158">
        <f>Summary!J30</f>
        <v>17.278880191677139</v>
      </c>
      <c r="K27" s="159">
        <f>Summary!K30</f>
        <v>8.2305384321121888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5.3486276113414499</v>
      </c>
      <c r="E28" s="158">
        <f>Summary!E31</f>
        <v>17.408865829253738</v>
      </c>
      <c r="F28" s="158">
        <f>Summary!F31</f>
        <v>24.421658668526568</v>
      </c>
      <c r="G28" s="158">
        <f>Summary!G31</f>
        <v>12.009664739136984</v>
      </c>
      <c r="H28" s="158">
        <f>Summary!H31</f>
        <v>25.754691212693427</v>
      </c>
      <c r="I28" s="158">
        <f>Summary!I31</f>
        <v>20.448287231953621</v>
      </c>
      <c r="J28" s="158">
        <f>Summary!J31</f>
        <v>21.193613092536022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M22:S22"/>
    <mergeCell ref="B2:Q2"/>
    <mergeCell ref="R2:S2"/>
    <mergeCell ref="M4:S4"/>
    <mergeCell ref="B4:K4"/>
    <mergeCell ref="B22:K22"/>
    <mergeCell ref="B9:C9"/>
    <mergeCell ref="B24:C24"/>
    <mergeCell ref="B12:C12"/>
    <mergeCell ref="B13:C13"/>
    <mergeCell ref="B16:C16"/>
    <mergeCell ref="B11:C11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22" t="str">
        <f>"Individual Equity Total Returns [N$,%]" &amp; TEXT(Map!$N$16, " mmmm yyyy")</f>
        <v>Individual Equity Total Returns [N$,%] October 2025</v>
      </c>
      <c r="C2" s="422"/>
      <c r="D2" s="422"/>
      <c r="E2" s="422"/>
      <c r="F2" s="422"/>
      <c r="G2" s="422"/>
      <c r="H2" s="448" t="s">
        <v>7</v>
      </c>
      <c r="I2" s="448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228</v>
      </c>
      <c r="C5" s="368"/>
      <c r="D5" s="369"/>
      <c r="E5" s="370">
        <v>8.1281550100472995</v>
      </c>
      <c r="F5" s="370">
        <v>7.7099917653474925</v>
      </c>
      <c r="G5" s="370">
        <v>12.872015465938091</v>
      </c>
      <c r="H5" s="370">
        <v>11.679648248993724</v>
      </c>
      <c r="I5" s="370">
        <v>15.155941000688212</v>
      </c>
      <c r="J5" s="83"/>
    </row>
    <row r="6" spans="2:11">
      <c r="B6" s="85" t="s">
        <v>229</v>
      </c>
      <c r="C6" s="368"/>
      <c r="D6" s="369"/>
      <c r="E6" s="21">
        <v>8.7599677760054728</v>
      </c>
      <c r="F6" s="21">
        <v>9.378934524622208</v>
      </c>
      <c r="G6" s="21">
        <v>13.234353136314125</v>
      </c>
      <c r="H6" s="21">
        <v>10.289281486310035</v>
      </c>
      <c r="I6" s="21">
        <v>15.566366165858041</v>
      </c>
      <c r="J6" s="83"/>
    </row>
    <row r="7" spans="2:11">
      <c r="B7" s="56" t="s">
        <v>230</v>
      </c>
      <c r="C7" s="368">
        <v>2305</v>
      </c>
      <c r="D7" s="371">
        <v>1.8254304593552483E-3</v>
      </c>
      <c r="E7" s="22">
        <v>8.792389</v>
      </c>
      <c r="F7" s="22">
        <v>10.890309999999999</v>
      </c>
      <c r="G7" s="22">
        <v>13.01783</v>
      </c>
      <c r="H7" s="22">
        <v>23.914619999999999</v>
      </c>
      <c r="I7" s="22">
        <v>20.72343</v>
      </c>
      <c r="J7" s="83"/>
    </row>
    <row r="8" spans="2:11">
      <c r="B8" s="56" t="s">
        <v>231</v>
      </c>
      <c r="C8" s="368">
        <v>8223</v>
      </c>
      <c r="D8" s="371">
        <v>0.23726050360705295</v>
      </c>
      <c r="E8" s="22">
        <v>9.2294900000000002</v>
      </c>
      <c r="F8" s="22">
        <v>9.5115180000000006</v>
      </c>
      <c r="G8" s="22">
        <v>16.79419</v>
      </c>
      <c r="H8" s="22">
        <v>13.497260000000001</v>
      </c>
      <c r="I8" s="22">
        <v>15.200620000000001</v>
      </c>
      <c r="J8" s="83"/>
    </row>
    <row r="9" spans="2:11">
      <c r="B9" s="56" t="s">
        <v>232</v>
      </c>
      <c r="C9" s="368">
        <v>5450</v>
      </c>
      <c r="D9" s="371">
        <v>1.9852887669488434E-3</v>
      </c>
      <c r="E9" s="22">
        <v>4.787541</v>
      </c>
      <c r="F9" s="22">
        <v>11.49593</v>
      </c>
      <c r="G9" s="22">
        <v>22.030049999999999</v>
      </c>
      <c r="H9" s="22">
        <v>28.677569999999996</v>
      </c>
      <c r="I9" s="22">
        <v>28.677569999999996</v>
      </c>
      <c r="J9" s="83"/>
    </row>
    <row r="10" spans="2:11">
      <c r="B10" s="56" t="s">
        <v>233</v>
      </c>
      <c r="C10" s="368">
        <v>549</v>
      </c>
      <c r="D10" s="371">
        <v>3.4253568040403009E-4</v>
      </c>
      <c r="E10" s="22">
        <v>-16.183209999999999</v>
      </c>
      <c r="F10" s="22">
        <v>-16.818180000000002</v>
      </c>
      <c r="G10" s="22">
        <v>-4.7054549999999997</v>
      </c>
      <c r="H10" s="22">
        <v>26.563480000000002</v>
      </c>
      <c r="I10" s="22">
        <v>17.212289999999999</v>
      </c>
      <c r="J10" s="83"/>
    </row>
    <row r="11" spans="2:11">
      <c r="B11" s="56" t="s">
        <v>234</v>
      </c>
      <c r="C11" s="368">
        <v>23616</v>
      </c>
      <c r="D11" s="371">
        <v>6.0668624006693414E-2</v>
      </c>
      <c r="E11" s="22">
        <v>10.613580000000001</v>
      </c>
      <c r="F11" s="22">
        <v>-0.39816230000000002</v>
      </c>
      <c r="G11" s="22">
        <v>-2.315925</v>
      </c>
      <c r="H11" s="22">
        <v>-12.546950000000001</v>
      </c>
      <c r="I11" s="22">
        <v>-7.7910640000000004</v>
      </c>
      <c r="J11" s="83"/>
    </row>
    <row r="12" spans="2:11">
      <c r="B12" s="56" t="s">
        <v>235</v>
      </c>
      <c r="C12" s="368">
        <v>1159</v>
      </c>
      <c r="D12" s="371">
        <v>5.1520305012107222E-4</v>
      </c>
      <c r="E12" s="22">
        <v>0.69504779999999999</v>
      </c>
      <c r="F12" s="22">
        <v>11.081469999999999</v>
      </c>
      <c r="G12" s="22">
        <v>27.43328</v>
      </c>
      <c r="H12" s="22">
        <v>45.25414</v>
      </c>
      <c r="I12" s="22">
        <v>44.134329999999999</v>
      </c>
      <c r="J12" s="83"/>
    </row>
    <row r="13" spans="2:11">
      <c r="B13" s="56" t="s">
        <v>236</v>
      </c>
      <c r="C13" s="368">
        <v>25456</v>
      </c>
      <c r="D13" s="371">
        <v>0.18940436351252343</v>
      </c>
      <c r="E13" s="22">
        <v>7.6864500000000007</v>
      </c>
      <c r="F13" s="22">
        <v>12.350569999999999</v>
      </c>
      <c r="G13" s="22">
        <v>13.65973</v>
      </c>
      <c r="H13" s="22">
        <v>13.136889999999998</v>
      </c>
      <c r="I13" s="22">
        <v>23.238389999999999</v>
      </c>
      <c r="J13" s="83"/>
    </row>
    <row r="14" spans="2:11">
      <c r="B14" s="85" t="s">
        <v>237</v>
      </c>
      <c r="C14" s="368"/>
      <c r="D14" s="371"/>
      <c r="E14" s="21">
        <v>9.4500899999999994</v>
      </c>
      <c r="F14" s="21">
        <v>-4.9326109999999996</v>
      </c>
      <c r="G14" s="21">
        <v>4.1070479999999998</v>
      </c>
      <c r="H14" s="21">
        <v>16.177320000000002</v>
      </c>
      <c r="I14" s="21">
        <v>9.6677890000000009</v>
      </c>
      <c r="J14" s="83"/>
    </row>
    <row r="15" spans="2:11">
      <c r="B15" s="56" t="s">
        <v>238</v>
      </c>
      <c r="C15" s="368">
        <v>41359</v>
      </c>
      <c r="D15" s="371">
        <v>9.4449638244361329E-3</v>
      </c>
      <c r="E15" s="22">
        <v>9.4500899999999994</v>
      </c>
      <c r="F15" s="22">
        <v>-4.9326109999999996</v>
      </c>
      <c r="G15" s="22">
        <v>4.1070479999999998</v>
      </c>
      <c r="H15" s="22">
        <v>16.177320000000002</v>
      </c>
      <c r="I15" s="22">
        <v>9.6677890000000009</v>
      </c>
      <c r="J15" s="83"/>
    </row>
    <row r="16" spans="2:11">
      <c r="B16" s="85" t="s">
        <v>239</v>
      </c>
      <c r="C16" s="368"/>
      <c r="D16" s="371"/>
      <c r="E16" s="21">
        <v>6.7618255853499258</v>
      </c>
      <c r="F16" s="21">
        <v>3.8558749375471537</v>
      </c>
      <c r="G16" s="21">
        <v>9.5026712808142992</v>
      </c>
      <c r="H16" s="21">
        <v>13.111809359124228</v>
      </c>
      <c r="I16" s="21">
        <v>12.162489603460505</v>
      </c>
      <c r="J16" s="83"/>
    </row>
    <row r="17" spans="2:10">
      <c r="B17" s="56" t="s">
        <v>240</v>
      </c>
      <c r="C17" s="368">
        <v>3340</v>
      </c>
      <c r="D17" s="371">
        <v>2.3331434641378934E-2</v>
      </c>
      <c r="E17" s="22">
        <v>1.8603229999999997</v>
      </c>
      <c r="F17" s="22">
        <v>-3.1322509999999997</v>
      </c>
      <c r="G17" s="22">
        <v>-1.6489989999999999</v>
      </c>
      <c r="H17" s="22">
        <v>16.012499999999999</v>
      </c>
      <c r="I17" s="22">
        <v>10.37673</v>
      </c>
      <c r="J17" s="83"/>
    </row>
    <row r="18" spans="2:10">
      <c r="B18" s="56" t="s">
        <v>241</v>
      </c>
      <c r="C18" s="368">
        <v>1355</v>
      </c>
      <c r="D18" s="371">
        <v>3.1449215173441465E-2</v>
      </c>
      <c r="E18" s="22">
        <v>4.4574889999999998</v>
      </c>
      <c r="F18" s="22">
        <v>9.2018389999999997</v>
      </c>
      <c r="G18" s="22">
        <v>23.08098</v>
      </c>
      <c r="H18" s="22">
        <v>20.85772</v>
      </c>
      <c r="I18" s="22">
        <v>17.57302</v>
      </c>
      <c r="J18" s="83"/>
    </row>
    <row r="19" spans="2:10">
      <c r="B19" s="56" t="s">
        <v>242</v>
      </c>
      <c r="C19" s="368">
        <v>9097</v>
      </c>
      <c r="D19" s="371">
        <v>9.0387200869425172E-2</v>
      </c>
      <c r="E19" s="22">
        <v>8.8288069999999994</v>
      </c>
      <c r="F19" s="22">
        <v>3.7996349999999999</v>
      </c>
      <c r="G19" s="22">
        <v>7.6568050000000003</v>
      </c>
      <c r="H19" s="22">
        <v>9.6679580000000005</v>
      </c>
      <c r="I19" s="22">
        <v>10.74091</v>
      </c>
      <c r="J19" s="83"/>
    </row>
    <row r="20" spans="2:10">
      <c r="B20" s="85" t="s">
        <v>243</v>
      </c>
      <c r="C20" s="368"/>
      <c r="D20" s="371"/>
      <c r="E20" s="21">
        <v>0</v>
      </c>
      <c r="F20" s="21">
        <v>0</v>
      </c>
      <c r="G20" s="21">
        <v>0</v>
      </c>
      <c r="H20" s="21">
        <v>9.8379359999999991</v>
      </c>
      <c r="I20" s="21">
        <v>1.388889</v>
      </c>
      <c r="J20" s="83"/>
    </row>
    <row r="21" spans="2:10">
      <c r="B21" s="56" t="s">
        <v>244</v>
      </c>
      <c r="C21" s="368">
        <v>73</v>
      </c>
      <c r="D21" s="371">
        <v>4.3020870593814336E-5</v>
      </c>
      <c r="E21" s="22">
        <v>0</v>
      </c>
      <c r="F21" s="22">
        <v>0</v>
      </c>
      <c r="G21" s="22">
        <v>0</v>
      </c>
      <c r="H21" s="22">
        <v>9.8379359999999991</v>
      </c>
      <c r="I21" s="22">
        <v>1.388889</v>
      </c>
      <c r="J21" s="83"/>
    </row>
    <row r="22" spans="2:10">
      <c r="B22" s="85" t="s">
        <v>245</v>
      </c>
      <c r="C22" s="368"/>
      <c r="D22" s="371"/>
      <c r="E22" s="21">
        <v>8.5975776282553014</v>
      </c>
      <c r="F22" s="21">
        <v>9.9558607511774824</v>
      </c>
      <c r="G22" s="21">
        <v>23.458899326831915</v>
      </c>
      <c r="H22" s="21">
        <v>29.456341950859219</v>
      </c>
      <c r="I22" s="21">
        <v>30.017309979152365</v>
      </c>
      <c r="J22" s="83"/>
    </row>
    <row r="23" spans="2:10">
      <c r="B23" s="56" t="s">
        <v>246</v>
      </c>
      <c r="C23" s="368">
        <v>1320</v>
      </c>
      <c r="D23" s="371">
        <v>8.5597134389423673E-4</v>
      </c>
      <c r="E23" s="22">
        <v>-0.75187970000000004</v>
      </c>
      <c r="F23" s="22">
        <v>2.236602</v>
      </c>
      <c r="G23" s="22">
        <v>2.6947199999999998</v>
      </c>
      <c r="H23" s="22">
        <v>11.562720000000001</v>
      </c>
      <c r="I23" s="22">
        <v>11.562720000000001</v>
      </c>
      <c r="J23" s="83"/>
    </row>
    <row r="24" spans="2:10">
      <c r="B24" s="56" t="s">
        <v>247</v>
      </c>
      <c r="C24" s="368">
        <v>2262</v>
      </c>
      <c r="D24" s="371">
        <v>1.7135573545045957E-2</v>
      </c>
      <c r="E24" s="22">
        <v>9.0646100000000001</v>
      </c>
      <c r="F24" s="22">
        <v>10.34146</v>
      </c>
      <c r="G24" s="22">
        <v>24.496130000000001</v>
      </c>
      <c r="H24" s="22">
        <v>30.350180000000005</v>
      </c>
      <c r="I24" s="22">
        <v>30.939170000000001</v>
      </c>
      <c r="J24" s="83"/>
    </row>
    <row r="25" spans="2:10">
      <c r="B25" s="85" t="s">
        <v>248</v>
      </c>
      <c r="C25" s="368"/>
      <c r="D25" s="371"/>
      <c r="E25" s="21">
        <v>4.4150097817400171</v>
      </c>
      <c r="F25" s="21">
        <v>2.447037110257352</v>
      </c>
      <c r="G25" s="21">
        <v>19.547441757413399</v>
      </c>
      <c r="H25" s="21">
        <v>14.607691848671248</v>
      </c>
      <c r="I25" s="21">
        <v>15.384892720253257</v>
      </c>
      <c r="J25" s="83"/>
    </row>
    <row r="26" spans="2:10">
      <c r="B26" s="56" t="s">
        <v>249</v>
      </c>
      <c r="C26" s="368">
        <v>13041</v>
      </c>
      <c r="D26" s="371">
        <v>1.8119636580599795E-2</v>
      </c>
      <c r="E26" s="22">
        <v>1.7873870000000001</v>
      </c>
      <c r="F26" s="22">
        <v>0.72180610000000001</v>
      </c>
      <c r="G26" s="22">
        <v>16.996469999999999</v>
      </c>
      <c r="H26" s="22">
        <v>1.3203879999999999</v>
      </c>
      <c r="I26" s="22">
        <v>8.2292210000000008</v>
      </c>
      <c r="J26" s="83"/>
    </row>
    <row r="27" spans="2:10">
      <c r="B27" s="56" t="s">
        <v>250</v>
      </c>
      <c r="C27" s="368">
        <v>2465</v>
      </c>
      <c r="D27" s="371">
        <v>1.3521154533483157E-2</v>
      </c>
      <c r="E27" s="22">
        <v>8.1140349999999994</v>
      </c>
      <c r="F27" s="22">
        <v>4.9829639999999999</v>
      </c>
      <c r="G27" s="22">
        <v>23.869350000000001</v>
      </c>
      <c r="H27" s="22">
        <v>33.107250000000001</v>
      </c>
      <c r="I27" s="22">
        <v>25.637110000000003</v>
      </c>
      <c r="J27" s="83"/>
    </row>
    <row r="28" spans="2:10">
      <c r="B28" s="56" t="s">
        <v>251</v>
      </c>
      <c r="C28" s="368">
        <v>12801</v>
      </c>
      <c r="D28" s="371">
        <v>3.3768443352820345E-4</v>
      </c>
      <c r="E28" s="22">
        <v>0</v>
      </c>
      <c r="F28" s="22">
        <v>0</v>
      </c>
      <c r="G28" s="22">
        <v>2.2107649999999999</v>
      </c>
      <c r="H28" s="22">
        <v>2.2107649999999999</v>
      </c>
      <c r="I28" s="22">
        <v>2.2107649999999999</v>
      </c>
      <c r="J28" s="83"/>
    </row>
    <row r="29" spans="2:10">
      <c r="B29" s="56" t="s">
        <v>252</v>
      </c>
      <c r="C29" s="368">
        <v>1575</v>
      </c>
      <c r="D29" s="371">
        <v>1.6655449415892276E-4</v>
      </c>
      <c r="E29" s="22">
        <v>0.1271456</v>
      </c>
      <c r="F29" s="22">
        <v>-4.4296119999999997</v>
      </c>
      <c r="G29" s="22">
        <v>-7.1344339999999988</v>
      </c>
      <c r="H29" s="22">
        <v>-2.4767800000000002</v>
      </c>
      <c r="I29" s="22">
        <v>-7.5704229999999999</v>
      </c>
      <c r="J29" s="83"/>
    </row>
    <row r="30" spans="2:10">
      <c r="B30" s="56" t="s">
        <v>253</v>
      </c>
      <c r="C30" s="368">
        <v>30</v>
      </c>
      <c r="D30" s="371">
        <v>4.4955414855778838E-5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254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255</v>
      </c>
      <c r="C32" s="368">
        <v>1250</v>
      </c>
      <c r="D32" s="371">
        <v>6.6158009402930858E-4</v>
      </c>
      <c r="E32" s="22">
        <v>0</v>
      </c>
      <c r="F32" s="22">
        <v>-0.63593010000000005</v>
      </c>
      <c r="G32" s="22">
        <v>-1.1857709999999999</v>
      </c>
      <c r="H32" s="22">
        <v>-0.79520060000000015</v>
      </c>
      <c r="I32" s="22">
        <v>-0.71671589999999996</v>
      </c>
      <c r="J32" s="83"/>
    </row>
    <row r="33" spans="2:10">
      <c r="B33" s="56" t="s">
        <v>256</v>
      </c>
      <c r="C33" s="368">
        <v>900</v>
      </c>
      <c r="D33" s="371">
        <v>1.5265822943117942E-3</v>
      </c>
      <c r="E33" s="22">
        <v>5.1401870000000001</v>
      </c>
      <c r="F33" s="22">
        <v>5.1401870000000001</v>
      </c>
      <c r="G33" s="22">
        <v>15.406620000000002</v>
      </c>
      <c r="H33" s="22">
        <v>33.383769999999998</v>
      </c>
      <c r="I33" s="22">
        <v>33.207799999999999</v>
      </c>
      <c r="J33" s="83"/>
    </row>
    <row r="34" spans="2:10">
      <c r="B34" s="85" t="s">
        <v>257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258</v>
      </c>
      <c r="C35" s="368">
        <v>899</v>
      </c>
      <c r="D35" s="371">
        <v>4.4569731260737569E-4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259</v>
      </c>
      <c r="C37" s="368"/>
      <c r="D37" s="369"/>
      <c r="E37" s="370">
        <v>1.7807189727593213</v>
      </c>
      <c r="F37" s="370">
        <v>33.970513811048896</v>
      </c>
      <c r="G37" s="370">
        <v>40.353667705716347</v>
      </c>
      <c r="H37" s="370">
        <v>25.161857915452828</v>
      </c>
      <c r="I37" s="370">
        <v>39.665496956785638</v>
      </c>
      <c r="J37" s="83"/>
    </row>
    <row r="38" spans="2:10">
      <c r="B38" s="85" t="s">
        <v>260</v>
      </c>
      <c r="C38" s="368"/>
      <c r="D38" s="369"/>
      <c r="E38" s="21">
        <v>1.7807189727593213</v>
      </c>
      <c r="F38" s="21">
        <v>33.970513811048896</v>
      </c>
      <c r="G38" s="21">
        <v>40.353667705716347</v>
      </c>
      <c r="H38" s="21">
        <v>25.161857915452828</v>
      </c>
      <c r="I38" s="21">
        <v>39.665496956785638</v>
      </c>
      <c r="J38" s="83"/>
    </row>
    <row r="39" spans="2:10">
      <c r="B39" s="56" t="s">
        <v>261</v>
      </c>
      <c r="C39" s="368">
        <v>65667</v>
      </c>
      <c r="D39" s="371">
        <v>0.11908318142044283</v>
      </c>
      <c r="E39" s="22">
        <v>1.573086</v>
      </c>
      <c r="F39" s="22">
        <v>28.852440000000001</v>
      </c>
      <c r="G39" s="22">
        <v>33.300249999999998</v>
      </c>
      <c r="H39" s="22">
        <v>24.27976</v>
      </c>
      <c r="I39" s="22">
        <v>22.36777</v>
      </c>
      <c r="J39" s="83"/>
    </row>
    <row r="40" spans="2:10">
      <c r="B40" s="56" t="s">
        <v>262</v>
      </c>
      <c r="C40" s="368">
        <v>10924</v>
      </c>
      <c r="D40" s="371">
        <v>2.3518303082782188E-2</v>
      </c>
      <c r="E40" s="22">
        <v>15.365930000000001</v>
      </c>
      <c r="F40" s="22">
        <v>51.301940000000002</v>
      </c>
      <c r="G40" s="22">
        <v>56.728840000000005</v>
      </c>
      <c r="H40" s="22">
        <v>-7.7364860000000011</v>
      </c>
      <c r="I40" s="22">
        <v>23.784700000000001</v>
      </c>
      <c r="J40" s="83"/>
    </row>
    <row r="41" spans="2:10">
      <c r="B41" s="56" t="s">
        <v>263</v>
      </c>
      <c r="C41" s="368">
        <v>13</v>
      </c>
      <c r="D41" s="371">
        <v>2.0576871792393653E-4</v>
      </c>
      <c r="E41" s="22">
        <v>-13.333329999999998</v>
      </c>
      <c r="F41" s="22">
        <v>62.5</v>
      </c>
      <c r="G41" s="22">
        <v>62.5</v>
      </c>
      <c r="H41" s="22">
        <v>8.3333329999999997</v>
      </c>
      <c r="I41" s="22">
        <v>0</v>
      </c>
      <c r="J41" s="83"/>
    </row>
    <row r="42" spans="2:10">
      <c r="B42" s="56" t="s">
        <v>264</v>
      </c>
      <c r="C42" s="368">
        <v>495</v>
      </c>
      <c r="D42" s="371">
        <v>2.7199416876391437E-4</v>
      </c>
      <c r="E42" s="22">
        <v>-27.419360000000005</v>
      </c>
      <c r="F42" s="22">
        <v>-25.339369999999999</v>
      </c>
      <c r="G42" s="22">
        <v>-34.087879999999998</v>
      </c>
      <c r="H42" s="22">
        <v>-41.764710000000001</v>
      </c>
      <c r="I42" s="22">
        <v>-40.930790000000002</v>
      </c>
      <c r="J42" s="83"/>
    </row>
    <row r="43" spans="2:10">
      <c r="B43" s="56" t="s">
        <v>265</v>
      </c>
      <c r="C43" s="368">
        <v>2032</v>
      </c>
      <c r="D43" s="371">
        <v>8.4116699574336793E-3</v>
      </c>
      <c r="E43" s="22">
        <v>-8.9197670000000002</v>
      </c>
      <c r="F43" s="22">
        <v>15.71754</v>
      </c>
      <c r="G43" s="22">
        <v>50.518520000000002</v>
      </c>
      <c r="H43" s="22">
        <v>26.841450000000002</v>
      </c>
      <c r="I43" s="22">
        <v>54.760089999999991</v>
      </c>
      <c r="J43" s="83"/>
    </row>
    <row r="44" spans="2:10">
      <c r="B44" s="56" t="s">
        <v>266</v>
      </c>
      <c r="C44" s="368">
        <v>4166</v>
      </c>
      <c r="D44" s="371">
        <v>3.3980644987181251E-3</v>
      </c>
      <c r="E44" s="22">
        <v>-6.3820220000000001</v>
      </c>
      <c r="F44" s="22">
        <v>36.23283</v>
      </c>
      <c r="G44" s="22">
        <v>47.782899999999998</v>
      </c>
      <c r="H44" s="365">
        <v>18.453230000000001</v>
      </c>
      <c r="I44" s="22">
        <v>23.072379999999999</v>
      </c>
      <c r="J44" s="83"/>
    </row>
    <row r="45" spans="2:10">
      <c r="B45" s="56" t="s">
        <v>267</v>
      </c>
      <c r="C45" s="368">
        <v>453</v>
      </c>
      <c r="D45" s="371">
        <v>9.9081785172547721E-4</v>
      </c>
      <c r="E45" s="22">
        <v>-10.474309999999999</v>
      </c>
      <c r="F45" s="22">
        <v>47.077919999999999</v>
      </c>
      <c r="G45" s="22">
        <v>33.628320000000002</v>
      </c>
      <c r="H45" s="365">
        <v>18.276759999999999</v>
      </c>
      <c r="I45" s="22">
        <v>46.601939999999999</v>
      </c>
      <c r="J45" s="83"/>
    </row>
    <row r="46" spans="2:10">
      <c r="B46" s="56" t="s">
        <v>268</v>
      </c>
      <c r="C46" s="368">
        <v>674</v>
      </c>
      <c r="D46" s="371">
        <v>1.0122752238723319E-3</v>
      </c>
      <c r="E46" s="22">
        <v>14.587479999999999</v>
      </c>
      <c r="F46" s="22">
        <v>7.0237800000000004</v>
      </c>
      <c r="G46" s="22">
        <v>-11.48818</v>
      </c>
      <c r="H46" s="365">
        <v>-40.822760000000002</v>
      </c>
      <c r="I46" s="22">
        <v>-50.629689999999997</v>
      </c>
      <c r="J46" s="83"/>
    </row>
    <row r="47" spans="2:10" ht="14.25" thickBot="1">
      <c r="B47" s="376" t="s">
        <v>269</v>
      </c>
      <c r="C47" s="368">
        <v>8432</v>
      </c>
      <c r="D47" s="371">
        <v>5.0383743826330395E-2</v>
      </c>
      <c r="E47" s="377">
        <v>-1.529838</v>
      </c>
      <c r="F47" s="377">
        <v>41.359270000000002</v>
      </c>
      <c r="G47" s="377">
        <v>48.668080000000003</v>
      </c>
      <c r="H47" s="377">
        <v>44.666310000000003</v>
      </c>
      <c r="I47" s="377">
        <v>88.835840000000005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4.3328393104064897</v>
      </c>
      <c r="F49" s="370">
        <v>6.4010298195516411</v>
      </c>
      <c r="G49" s="370">
        <v>-0.77592834010346334</v>
      </c>
      <c r="H49" s="370">
        <v>-8.4914484711447251</v>
      </c>
      <c r="I49" s="370">
        <v>-5.7067219927584043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3.498478</v>
      </c>
      <c r="F51" s="21">
        <v>3.7847810000000002</v>
      </c>
      <c r="G51" s="21">
        <v>3.7489059999999998</v>
      </c>
      <c r="H51" s="21">
        <v>9.2621009999999995</v>
      </c>
      <c r="I51" s="21">
        <v>9.4510699999999996</v>
      </c>
      <c r="J51" s="83"/>
    </row>
    <row r="52" spans="2:10">
      <c r="B52" s="56" t="s">
        <v>158</v>
      </c>
      <c r="C52" s="368">
        <v>2905</v>
      </c>
      <c r="D52" s="371">
        <v>1.7015235735913746E-3</v>
      </c>
      <c r="E52" s="22">
        <v>3.498478</v>
      </c>
      <c r="F52" s="22">
        <v>3.7847810000000002</v>
      </c>
      <c r="G52" s="22">
        <v>3.7489059999999998</v>
      </c>
      <c r="H52" s="22">
        <v>9.2621009999999995</v>
      </c>
      <c r="I52" s="22">
        <v>9.4510699999999996</v>
      </c>
      <c r="J52" s="83"/>
    </row>
    <row r="53" spans="2:10">
      <c r="B53" s="85" t="s">
        <v>159</v>
      </c>
      <c r="C53" s="368"/>
      <c r="D53" s="371"/>
      <c r="E53" s="21">
        <v>-1.2727269999999999</v>
      </c>
      <c r="F53" s="21">
        <v>-6.6832160000000007</v>
      </c>
      <c r="G53" s="21">
        <v>-15.072809999999999</v>
      </c>
      <c r="H53" s="21">
        <v>-23.432549999999999</v>
      </c>
      <c r="I53" s="21">
        <v>-26.059979999999999</v>
      </c>
      <c r="J53" s="83"/>
    </row>
    <row r="54" spans="2:10">
      <c r="B54" s="56" t="s">
        <v>160</v>
      </c>
      <c r="C54" s="368">
        <v>4887</v>
      </c>
      <c r="D54" s="371">
        <v>2.3855276476640306E-3</v>
      </c>
      <c r="E54" s="22">
        <v>-1.2727269999999999</v>
      </c>
      <c r="F54" s="22">
        <v>-6.6832159999999998</v>
      </c>
      <c r="G54" s="22">
        <v>-15.07281</v>
      </c>
      <c r="H54" s="22">
        <v>-23.432549999999999</v>
      </c>
      <c r="I54" s="22">
        <v>-26.059979999999999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-5.1511375811222448</v>
      </c>
      <c r="F56" s="402">
        <v>-24.420282703289139</v>
      </c>
      <c r="G56" s="402">
        <v>-28.036937300012347</v>
      </c>
      <c r="H56" s="402">
        <v>-49.866910022113444</v>
      </c>
      <c r="I56" s="402">
        <v>-46.005084680012473</v>
      </c>
      <c r="J56" s="83"/>
    </row>
    <row r="57" spans="2:10">
      <c r="B57" s="56" t="s">
        <v>163</v>
      </c>
      <c r="C57" s="368">
        <v>315</v>
      </c>
      <c r="D57" s="371">
        <v>2.8646230875493924E-5</v>
      </c>
      <c r="E57" s="22">
        <v>17.241399999999999</v>
      </c>
      <c r="F57" s="22">
        <v>17.241399999999999</v>
      </c>
      <c r="G57" s="22">
        <v>17.241399999999999</v>
      </c>
      <c r="H57" s="22">
        <v>53.153179999999999</v>
      </c>
      <c r="I57" s="22">
        <v>36.000019999999999</v>
      </c>
      <c r="J57" s="83"/>
    </row>
    <row r="58" spans="2:10">
      <c r="B58" s="56" t="s">
        <v>164</v>
      </c>
      <c r="C58" s="368">
        <v>5185</v>
      </c>
      <c r="D58" s="371">
        <v>1.0853760660543171E-2</v>
      </c>
      <c r="E58" s="22">
        <v>-5.2102380000000004</v>
      </c>
      <c r="F58" s="22">
        <v>-24.530239999999999</v>
      </c>
      <c r="G58" s="22">
        <v>-28.15644</v>
      </c>
      <c r="H58" s="22">
        <v>-50.138809999999999</v>
      </c>
      <c r="I58" s="22">
        <v>-46.221519999999998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5.8538009999999998</v>
      </c>
      <c r="F60" s="402">
        <v>11.18398</v>
      </c>
      <c r="G60" s="402">
        <v>3.3882940000000001</v>
      </c>
      <c r="H60" s="402">
        <v>-2.6177350000000001</v>
      </c>
      <c r="I60" s="402">
        <v>0.23925189999999999</v>
      </c>
      <c r="J60" s="83"/>
    </row>
    <row r="61" spans="2:10">
      <c r="B61" s="56" t="s">
        <v>167</v>
      </c>
      <c r="C61" s="368">
        <v>29005</v>
      </c>
      <c r="D61" s="371">
        <v>7.7582765655854397E-2</v>
      </c>
      <c r="E61" s="22">
        <v>5.8538009999999998</v>
      </c>
      <c r="F61" s="22">
        <v>11.18398</v>
      </c>
      <c r="G61" s="22">
        <v>3.3882940000000001</v>
      </c>
      <c r="H61" s="22">
        <v>-2.6177350000000001</v>
      </c>
      <c r="I61" s="22">
        <v>0.23925190000000002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22" t="s">
        <v>62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30" t="s">
        <v>7</v>
      </c>
      <c r="S2" s="430"/>
    </row>
    <row r="3" spans="2:19" ht="14.25" thickBot="1"/>
    <row r="4" spans="2:19" ht="15.75" customHeight="1">
      <c r="B4" s="443" t="str">
        <f>"Bond Performance Index Total Returns (%)  - as at "&amp; TEXT(Map!$N$16, " mmmm yyyy")</f>
        <v>Bond Performance Index Total Returns (%)  - as at  October 2025</v>
      </c>
      <c r="C4" s="444"/>
      <c r="D4" s="444"/>
      <c r="E4" s="444"/>
      <c r="F4" s="444"/>
      <c r="G4" s="444"/>
      <c r="H4" s="444"/>
      <c r="I4" s="444"/>
      <c r="J4" s="445"/>
      <c r="L4" s="449" t="s">
        <v>68</v>
      </c>
      <c r="M4" s="449"/>
      <c r="N4" s="449"/>
      <c r="O4" s="449"/>
      <c r="P4" s="449"/>
      <c r="Q4" s="449"/>
      <c r="R4" s="449"/>
      <c r="S4" s="449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2.6713259498010178</v>
      </c>
      <c r="D7" s="175">
        <f>Summary!E11</f>
        <v>4.9914742989624061</v>
      </c>
      <c r="E7" s="175">
        <f>Summary!F11</f>
        <v>11.348486744630538</v>
      </c>
      <c r="F7" s="175">
        <f>Summary!G11</f>
        <v>13.57009089848269</v>
      </c>
      <c r="G7" s="175">
        <f>Summary!H11</f>
        <v>11.403962730523421</v>
      </c>
      <c r="H7" s="175">
        <f>Summary!I11</f>
        <v>16.191485656058081</v>
      </c>
      <c r="I7" s="175">
        <f>Summary!J11</f>
        <v>12.308704524012782</v>
      </c>
      <c r="J7" s="176">
        <f>Summary!K11</f>
        <v>11.472487350738113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2.6713259498010178</v>
      </c>
      <c r="D9" s="175">
        <f>Summary!E12</f>
        <v>4.9914742989624061</v>
      </c>
      <c r="E9" s="175">
        <f>Summary!F12</f>
        <v>11.348486744630538</v>
      </c>
      <c r="F9" s="175">
        <f>Summary!G12</f>
        <v>13.57009089848269</v>
      </c>
      <c r="G9" s="175">
        <f>Summary!H12</f>
        <v>11.403962730523421</v>
      </c>
      <c r="H9" s="175">
        <f>Summary!I12</f>
        <v>16.191485656058081</v>
      </c>
      <c r="I9" s="175">
        <f>Summary!J12</f>
        <v>12.308704524012782</v>
      </c>
      <c r="J9" s="176">
        <f>Summary!K12</f>
        <v>11.472487350738113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 t="s">
        <v>130</v>
      </c>
    </row>
    <row r="21" spans="2:19">
      <c r="L21" s="20" t="s">
        <v>28</v>
      </c>
    </row>
    <row r="22" spans="2:19" ht="14.25" thickBot="1"/>
    <row r="23" spans="2:19" ht="15.75">
      <c r="B23" s="443" t="str">
        <f>"Bond Performance, Index Total Returns  (US$- terms),(%) - as at "&amp; TEXT(Map!$N$16, " mmmm yyyy")</f>
        <v>Bond Performance, Index Total Returns  (US$- terms),(%) - as at  October 2025</v>
      </c>
      <c r="C23" s="444"/>
      <c r="D23" s="444"/>
      <c r="E23" s="444"/>
      <c r="F23" s="444"/>
      <c r="G23" s="444"/>
      <c r="H23" s="444"/>
      <c r="I23" s="444"/>
      <c r="J23" s="445"/>
      <c r="L23" s="449" t="s">
        <v>69</v>
      </c>
      <c r="M23" s="449"/>
      <c r="N23" s="449"/>
      <c r="O23" s="449"/>
      <c r="P23" s="449"/>
      <c r="Q23" s="449"/>
      <c r="R23" s="449"/>
      <c r="S23" s="449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2.303468494645533</v>
      </c>
      <c r="D26" s="175">
        <f>Summary!E33</f>
        <v>10.352354423271182</v>
      </c>
      <c r="E26" s="175">
        <f>Summary!F33</f>
        <v>19.527854598273329</v>
      </c>
      <c r="F26" s="175">
        <f>Summary!G33</f>
        <v>15.341869498162474</v>
      </c>
      <c r="G26" s="175">
        <f>Summary!H33</f>
        <v>21.113927622893371</v>
      </c>
      <c r="H26" s="175">
        <f>Summary!I33</f>
        <v>18.431733972288988</v>
      </c>
      <c r="I26" s="175">
        <f>Summary!J33</f>
        <v>10.861113756582451</v>
      </c>
      <c r="J26" s="176">
        <f>Summary!K33</f>
        <v>8.9763794971873025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2.303468494645533</v>
      </c>
      <c r="D28" s="175">
        <f>Summary!E34</f>
        <v>10.352354423271226</v>
      </c>
      <c r="E28" s="175">
        <f>Summary!F34</f>
        <v>19.527854598273375</v>
      </c>
      <c r="F28" s="175">
        <f>Summary!G34</f>
        <v>15.341869498162541</v>
      </c>
      <c r="G28" s="175">
        <f>Summary!H34</f>
        <v>21.113927622893414</v>
      </c>
      <c r="H28" s="175">
        <f>Summary!I34</f>
        <v>18.431735619075763</v>
      </c>
      <c r="I28" s="175">
        <f>Summary!J34</f>
        <v>10.881989876991272</v>
      </c>
      <c r="J28" s="176">
        <f>Summary!K34</f>
        <v>9.0064229944218699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-0.35828645607961507</v>
      </c>
      <c r="D32" s="182">
        <f>Summary!E27</f>
        <v>5.1060147122457877</v>
      </c>
      <c r="E32" s="182">
        <f>Summary!F27</f>
        <v>7.3457377758546105</v>
      </c>
      <c r="F32" s="182">
        <f>Summary!G27</f>
        <v>1.5600750036059541</v>
      </c>
      <c r="G32" s="182">
        <f>Summary!H27</f>
        <v>8.7159959613443139</v>
      </c>
      <c r="H32" s="182">
        <f>Summary!I27</f>
        <v>1.9280658161668907</v>
      </c>
      <c r="I32" s="182">
        <f>Summary!J27</f>
        <v>-1.2889390662687461</v>
      </c>
      <c r="J32" s="183">
        <f>Summary!K27</f>
        <v>-2.2392142786740177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 t="s">
        <v>130</v>
      </c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27" activePane="bottomRight" state="frozen"/>
      <selection activeCell="G39" sqref="G39"/>
      <selection pane="topRight" activeCell="G39" sqref="G39"/>
      <selection pane="bottomLeft" activeCell="G39" sqref="G39"/>
      <selection pane="bottomRight" activeCell="I52" sqref="I52"/>
    </sheetView>
  </sheetViews>
  <sheetFormatPr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22" t="s">
        <v>17</v>
      </c>
      <c r="C2" s="422"/>
      <c r="D2" s="422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61" t="str">
        <f>"Bond Performance Index Total Returns (%)  - as at "&amp;TEXT(Map!$N$16,"mmmm  yyyy")</f>
        <v>Bond Performance Index Total Returns (%)  - as at October  2025</v>
      </c>
      <c r="C4" s="462"/>
      <c r="D4" s="462"/>
      <c r="E4" s="462"/>
      <c r="F4" s="462"/>
      <c r="G4" s="462"/>
      <c r="H4" s="462"/>
      <c r="I4" s="462"/>
      <c r="J4" s="463"/>
      <c r="L4" s="464" t="str">
        <f>"Bond Performance, Index Total Returns  (US$- terms),(%) - as at "&amp;TEXT(Map!$N$16,"mmmm  yyyy")</f>
        <v>Bond Performance, Index Total Returns  (US$- terms),(%) - as at October  2025</v>
      </c>
      <c r="M4" s="465"/>
      <c r="N4" s="465"/>
      <c r="O4" s="465"/>
      <c r="P4" s="465"/>
      <c r="Q4" s="465"/>
      <c r="R4" s="465"/>
      <c r="S4" s="465"/>
      <c r="T4" s="466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59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60"/>
      <c r="R6" s="196"/>
      <c r="S6" s="196"/>
      <c r="T6" s="197"/>
    </row>
    <row r="7" spans="2:22" ht="15.75">
      <c r="B7" s="198" t="s">
        <v>63</v>
      </c>
      <c r="C7" s="184">
        <f>Summary!D11</f>
        <v>2.6713259498010178</v>
      </c>
      <c r="D7" s="184">
        <f>Summary!E11</f>
        <v>4.9914742989624061</v>
      </c>
      <c r="E7" s="184">
        <f>Summary!F11</f>
        <v>11.348486744630538</v>
      </c>
      <c r="F7" s="184">
        <f>Summary!G11</f>
        <v>13.57009089848269</v>
      </c>
      <c r="G7" s="184">
        <f>Summary!H11</f>
        <v>11.403962730523421</v>
      </c>
      <c r="H7" s="184">
        <f>Summary!I11</f>
        <v>16.191485656058081</v>
      </c>
      <c r="I7" s="184">
        <f>Summary!J11</f>
        <v>12.308704524012782</v>
      </c>
      <c r="J7" s="199">
        <f>Summary!K11</f>
        <v>11.472487350738113</v>
      </c>
      <c r="L7" s="198" t="s">
        <v>65</v>
      </c>
      <c r="M7" s="184">
        <f>Summary!D33</f>
        <v>2.303468494645533</v>
      </c>
      <c r="N7" s="184">
        <f>Summary!E33</f>
        <v>10.352354423271182</v>
      </c>
      <c r="O7" s="184">
        <f>Summary!F33</f>
        <v>19.527854598273329</v>
      </c>
      <c r="P7" s="184">
        <f>Summary!G33</f>
        <v>15.341869498162474</v>
      </c>
      <c r="Q7" s="184">
        <f>Summary!H33</f>
        <v>21.113927622893371</v>
      </c>
      <c r="R7" s="184">
        <f>Summary!I33</f>
        <v>18.431733972288988</v>
      </c>
      <c r="S7" s="184">
        <f>Summary!J33</f>
        <v>10.861113756582451</v>
      </c>
      <c r="T7" s="199">
        <f>Summary!K33</f>
        <v>8.9763794971873025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2.6713259498010178</v>
      </c>
      <c r="D9" s="184">
        <f>Summary!E12</f>
        <v>4.9914742989624061</v>
      </c>
      <c r="E9" s="184">
        <f>Summary!F12</f>
        <v>11.348486744630538</v>
      </c>
      <c r="F9" s="184">
        <f>Summary!G12</f>
        <v>13.57009089848269</v>
      </c>
      <c r="G9" s="184">
        <f>Summary!H12</f>
        <v>11.403962730523421</v>
      </c>
      <c r="H9" s="184">
        <f>Summary!I12</f>
        <v>16.191485656058081</v>
      </c>
      <c r="I9" s="184">
        <f>Summary!J12</f>
        <v>12.308704524012782</v>
      </c>
      <c r="J9" s="199">
        <f>Summary!K12</f>
        <v>11.472487350738113</v>
      </c>
      <c r="L9" s="198" t="s">
        <v>66</v>
      </c>
      <c r="M9" s="184">
        <f>Summary!D34</f>
        <v>2.303468494645533</v>
      </c>
      <c r="N9" s="184">
        <f>Summary!E34</f>
        <v>10.352354423271226</v>
      </c>
      <c r="O9" s="184">
        <f>Summary!F34</f>
        <v>19.527854598273375</v>
      </c>
      <c r="P9" s="184">
        <f>Summary!G34</f>
        <v>15.341869498162541</v>
      </c>
      <c r="Q9" s="184">
        <f>Summary!H34</f>
        <v>21.113927622893414</v>
      </c>
      <c r="R9" s="184">
        <f>Summary!I34</f>
        <v>18.431735619075763</v>
      </c>
      <c r="S9" s="184">
        <f>Summary!J34</f>
        <v>10.881989876991272</v>
      </c>
      <c r="T9" s="199">
        <f>Summary!K34</f>
        <v>9.0064229944218699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-0.35828645607961507</v>
      </c>
      <c r="N13" s="205">
        <f>Summary!E27</f>
        <v>5.1060147122457877</v>
      </c>
      <c r="O13" s="205">
        <f>Summary!F27</f>
        <v>7.3457377758546105</v>
      </c>
      <c r="P13" s="205">
        <f>Summary!G27</f>
        <v>1.5600750036059541</v>
      </c>
      <c r="Q13" s="205">
        <f>Summary!H27</f>
        <v>8.7159959613443139</v>
      </c>
      <c r="R13" s="205">
        <f>Summary!I27</f>
        <v>1.9280658161668907</v>
      </c>
      <c r="S13" s="205">
        <f>Summary!J27</f>
        <v>-1.2889390662687461</v>
      </c>
      <c r="T13" s="206">
        <f>Summary!K27</f>
        <v>-2.2392142786740177</v>
      </c>
    </row>
    <row r="14" spans="2:22">
      <c r="B14" s="20" t="s">
        <v>129</v>
      </c>
      <c r="L14" s="60" t="s">
        <v>19</v>
      </c>
    </row>
    <row r="15" spans="2:22" ht="14.25" thickBot="1">
      <c r="B15" s="20" t="s">
        <v>130</v>
      </c>
      <c r="L15" s="20" t="s">
        <v>129</v>
      </c>
    </row>
    <row r="16" spans="2:22" ht="16.5" thickBot="1">
      <c r="B16" s="456" t="str">
        <f>"Bond Performance, Index Total Returns,(%) - as at "&amp;TEXT(Map!$N$16,"mmmm  yyyy")</f>
        <v>Bond Performance, Index Total Returns,(%) - as at October  2025</v>
      </c>
      <c r="C16" s="457"/>
      <c r="D16" s="457"/>
      <c r="E16" s="457"/>
      <c r="F16" s="457"/>
      <c r="G16" s="457"/>
      <c r="H16" s="458"/>
      <c r="L16" s="456" t="str">
        <f>"Bond Performance, Index Total Returns  (US$- terms),(%) - as at "&amp;TEXT(Map!$N$16,"mmmm  yyyy")</f>
        <v>Bond Performance, Index Total Returns  (US$- terms),(%) - as at October  2025</v>
      </c>
      <c r="M16" s="457"/>
      <c r="N16" s="457"/>
      <c r="O16" s="457"/>
      <c r="P16" s="457"/>
      <c r="Q16" s="457"/>
      <c r="R16" s="458"/>
    </row>
    <row r="38" spans="2:20" ht="14.25" thickBot="1"/>
    <row r="39" spans="2:20" ht="16.5" thickBot="1">
      <c r="B39" s="453" t="str">
        <f>"IJG Namibia ALBI  - as at "&amp;TEXT(Map!$N$16,"mmmm  yyyy")</f>
        <v>IJG Namibia ALBI  - as at October  2025</v>
      </c>
      <c r="C39" s="454"/>
      <c r="D39" s="454"/>
      <c r="E39" s="454"/>
      <c r="F39" s="454"/>
      <c r="G39" s="455"/>
      <c r="J39" s="453" t="str">
        <f>"IJG Namibia ALBI  -Premiums- [bp] as at "&amp;TEXT(Map!$N$16,"mmmm  yyyy")</f>
        <v>IJG Namibia ALBI  -Premiums- [bp] as at October  2025</v>
      </c>
      <c r="K39" s="454"/>
      <c r="L39" s="454"/>
      <c r="M39" s="454"/>
      <c r="N39" s="455"/>
      <c r="P39" s="453" t="str">
        <f>"IJG Namibia GOVI  -Weights [%] as at "&amp;TEXT(Map!$N$16,"mmmm  yyyy")</f>
        <v>IJG Namibia GOVI  -Weights [%] as at October  2025</v>
      </c>
      <c r="Q39" s="454"/>
      <c r="R39" s="454"/>
      <c r="S39" s="454"/>
      <c r="T39" s="455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81</v>
      </c>
      <c r="K41" s="217" t="s">
        <v>81</v>
      </c>
      <c r="L41" s="217" t="s">
        <v>81</v>
      </c>
      <c r="M41" s="217" t="s">
        <v>81</v>
      </c>
      <c r="N41" s="218" t="s">
        <v>121</v>
      </c>
      <c r="P41" s="216" t="s">
        <v>81</v>
      </c>
      <c r="Q41" s="217" t="s">
        <v>81</v>
      </c>
      <c r="R41" s="217" t="s">
        <v>81</v>
      </c>
      <c r="S41" s="217" t="s">
        <v>81</v>
      </c>
      <c r="T41" s="218" t="s">
        <v>121</v>
      </c>
    </row>
    <row r="42" spans="2:20" ht="15.75">
      <c r="B42" s="198" t="s">
        <v>72</v>
      </c>
      <c r="C42" s="184">
        <v>419.06879205121271</v>
      </c>
      <c r="D42" s="184">
        <v>408.16536474468785</v>
      </c>
      <c r="E42" s="184">
        <v>399.14554476863287</v>
      </c>
      <c r="F42" s="184">
        <v>376.35786915749992</v>
      </c>
      <c r="G42" s="199">
        <v>368.9957353523713</v>
      </c>
      <c r="J42" s="219">
        <v>-9.5</v>
      </c>
      <c r="K42" s="220">
        <v>-9.5</v>
      </c>
      <c r="L42" s="220">
        <v>3.5000000000000004</v>
      </c>
      <c r="M42" s="220">
        <v>41.942</v>
      </c>
      <c r="N42" s="221">
        <v>-4.1399999999999997</v>
      </c>
      <c r="P42" s="222">
        <v>9.6015577970043982</v>
      </c>
      <c r="Q42" s="223">
        <v>10.020428001094855</v>
      </c>
      <c r="R42" s="223">
        <v>10.701535427413173</v>
      </c>
      <c r="S42" s="223">
        <v>10.852230669686136</v>
      </c>
      <c r="T42" s="224">
        <v>9.5837756876139206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420.50653061772181</v>
      </c>
      <c r="D44" s="184">
        <v>409.56569590161871</v>
      </c>
      <c r="E44" s="184">
        <v>400.514930784125</v>
      </c>
      <c r="F44" s="184">
        <v>377.64907535934645</v>
      </c>
      <c r="G44" s="199">
        <v>370.26168359203064</v>
      </c>
      <c r="J44" s="216" t="s">
        <v>124</v>
      </c>
      <c r="K44" s="217" t="s">
        <v>124</v>
      </c>
      <c r="L44" s="217" t="s">
        <v>124</v>
      </c>
      <c r="M44" s="217" t="s">
        <v>124</v>
      </c>
      <c r="N44" s="218" t="s">
        <v>81</v>
      </c>
      <c r="O44" s="228"/>
      <c r="P44" s="229" t="s">
        <v>124</v>
      </c>
      <c r="Q44" s="230" t="s">
        <v>124</v>
      </c>
      <c r="R44" s="230" t="s">
        <v>124</v>
      </c>
      <c r="S44" s="230" t="s">
        <v>124</v>
      </c>
      <c r="T44" s="231" t="s">
        <v>81</v>
      </c>
    </row>
    <row r="45" spans="2:20" ht="15.75">
      <c r="B45" s="198"/>
      <c r="C45" s="184"/>
      <c r="D45" s="184"/>
      <c r="E45" s="184"/>
      <c r="F45" s="184"/>
      <c r="G45" s="199"/>
      <c r="J45" s="219">
        <v>49</v>
      </c>
      <c r="K45" s="220">
        <v>61.5</v>
      </c>
      <c r="L45" s="220">
        <v>3</v>
      </c>
      <c r="M45" s="220">
        <v>6.8079999999999998</v>
      </c>
      <c r="N45" s="221">
        <v>36.006</v>
      </c>
      <c r="P45" s="222">
        <v>9.1081644107659301</v>
      </c>
      <c r="Q45" s="223">
        <v>8.9360855026404327</v>
      </c>
      <c r="R45" s="223">
        <v>9.3188344283855606</v>
      </c>
      <c r="S45" s="223">
        <v>7.4785624340939094</v>
      </c>
      <c r="T45" s="224">
        <v>8.9593780240882346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82</v>
      </c>
      <c r="K47" s="217" t="s">
        <v>82</v>
      </c>
      <c r="L47" s="217" t="s">
        <v>82</v>
      </c>
      <c r="M47" s="217" t="s">
        <v>82</v>
      </c>
      <c r="N47" s="218" t="s">
        <v>124</v>
      </c>
      <c r="O47" s="228"/>
      <c r="P47" s="229" t="s">
        <v>82</v>
      </c>
      <c r="Q47" s="230" t="s">
        <v>82</v>
      </c>
      <c r="R47" s="230" t="s">
        <v>82</v>
      </c>
      <c r="S47" s="230" t="s">
        <v>82</v>
      </c>
      <c r="T47" s="231" t="s">
        <v>124</v>
      </c>
    </row>
    <row r="48" spans="2:20" ht="15.75">
      <c r="B48" s="237"/>
      <c r="C48" s="193"/>
      <c r="D48" s="193"/>
      <c r="E48" s="193"/>
      <c r="F48" s="193"/>
      <c r="G48" s="194"/>
      <c r="J48" s="219">
        <v>85</v>
      </c>
      <c r="K48" s="220">
        <v>85</v>
      </c>
      <c r="L48" s="220">
        <v>80.5</v>
      </c>
      <c r="M48" s="220">
        <v>-7.0000000000000009</v>
      </c>
      <c r="N48" s="221">
        <v>-29.516999999999999</v>
      </c>
      <c r="P48" s="222">
        <v>9.2782060633751122</v>
      </c>
      <c r="Q48" s="223">
        <v>9.2618046495685764</v>
      </c>
      <c r="R48" s="223">
        <v>9.044360005117575</v>
      </c>
      <c r="S48" s="223">
        <v>10.227705203417685</v>
      </c>
      <c r="T48" s="224">
        <v>5.9269547281643655</v>
      </c>
    </row>
    <row r="49" spans="2:20" ht="31.5">
      <c r="B49" s="381" t="s">
        <v>74</v>
      </c>
      <c r="C49" s="184">
        <v>5.5708667903785409</v>
      </c>
      <c r="D49" s="184">
        <v>5.4695317614017007</v>
      </c>
      <c r="E49" s="184">
        <v>5.5602356698889661</v>
      </c>
      <c r="F49" s="184">
        <v>5.5241258214776314</v>
      </c>
      <c r="G49" s="199">
        <v>5.5076105328042528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102</v>
      </c>
      <c r="K50" s="217" t="s">
        <v>102</v>
      </c>
      <c r="L50" s="217" t="s">
        <v>102</v>
      </c>
      <c r="M50" s="217" t="s">
        <v>102</v>
      </c>
      <c r="N50" s="218" t="s">
        <v>82</v>
      </c>
      <c r="O50" s="228"/>
      <c r="P50" s="229" t="s">
        <v>102</v>
      </c>
      <c r="Q50" s="230" t="s">
        <v>102</v>
      </c>
      <c r="R50" s="230" t="s">
        <v>102</v>
      </c>
      <c r="S50" s="230" t="s">
        <v>102</v>
      </c>
      <c r="T50" s="231" t="s">
        <v>82</v>
      </c>
    </row>
    <row r="51" spans="2:20" ht="31.5">
      <c r="B51" s="381" t="s">
        <v>75</v>
      </c>
      <c r="C51" s="184">
        <v>5.5708667903785409</v>
      </c>
      <c r="D51" s="184">
        <v>5.4695317614017007</v>
      </c>
      <c r="E51" s="184">
        <v>5.5602356698889661</v>
      </c>
      <c r="F51" s="184">
        <v>5.5241258214776314</v>
      </c>
      <c r="G51" s="199">
        <v>5.5076105328042528</v>
      </c>
      <c r="J51" s="219">
        <v>103.49999999999999</v>
      </c>
      <c r="K51" s="220">
        <v>113.99999999999999</v>
      </c>
      <c r="L51" s="220">
        <v>84</v>
      </c>
      <c r="M51" s="220">
        <v>56.31</v>
      </c>
      <c r="N51" s="221">
        <v>-16</v>
      </c>
      <c r="P51" s="222">
        <v>12.224307422106612</v>
      </c>
      <c r="Q51" s="223">
        <v>12.210749324262043</v>
      </c>
      <c r="R51" s="223">
        <v>12.495953626513533</v>
      </c>
      <c r="S51" s="223">
        <v>12.129130222984768</v>
      </c>
      <c r="T51" s="224">
        <v>9.8262468211913259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103</v>
      </c>
      <c r="K53" s="217" t="s">
        <v>103</v>
      </c>
      <c r="L53" s="217" t="s">
        <v>103</v>
      </c>
      <c r="M53" s="217" t="s">
        <v>103</v>
      </c>
      <c r="N53" s="218" t="s">
        <v>102</v>
      </c>
      <c r="O53" s="228"/>
      <c r="P53" s="216" t="s">
        <v>103</v>
      </c>
      <c r="Q53" s="217" t="s">
        <v>103</v>
      </c>
      <c r="R53" s="217" t="s">
        <v>103</v>
      </c>
      <c r="S53" s="217" t="s">
        <v>103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100</v>
      </c>
      <c r="K54" s="220">
        <v>97</v>
      </c>
      <c r="L54" s="220">
        <v>82</v>
      </c>
      <c r="M54" s="220">
        <v>47.851999999999997</v>
      </c>
      <c r="N54" s="221">
        <v>27.456000000000003</v>
      </c>
      <c r="P54" s="222">
        <v>12.134387130697391</v>
      </c>
      <c r="Q54" s="223">
        <v>12.069073836351343</v>
      </c>
      <c r="R54" s="223">
        <v>11.066169197050799</v>
      </c>
      <c r="S54" s="223">
        <v>11.088468501596889</v>
      </c>
      <c r="T54" s="224">
        <v>10.405916216155525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100</v>
      </c>
      <c r="D56" s="184">
        <v>99.999999999999986</v>
      </c>
      <c r="E56" s="184">
        <v>100</v>
      </c>
      <c r="F56" s="184">
        <v>99.999999999999972</v>
      </c>
      <c r="G56" s="199">
        <v>100.00000000000003</v>
      </c>
      <c r="J56" s="216" t="s">
        <v>104</v>
      </c>
      <c r="K56" s="217" t="s">
        <v>104</v>
      </c>
      <c r="L56" s="217" t="s">
        <v>104</v>
      </c>
      <c r="M56" s="217" t="s">
        <v>104</v>
      </c>
      <c r="N56" s="218" t="s">
        <v>103</v>
      </c>
      <c r="P56" s="229" t="s">
        <v>104</v>
      </c>
      <c r="Q56" s="230" t="s">
        <v>104</v>
      </c>
      <c r="R56" s="230" t="s">
        <v>104</v>
      </c>
      <c r="S56" s="230" t="s">
        <v>104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115.99999999999999</v>
      </c>
      <c r="K57" s="220">
        <v>127</v>
      </c>
      <c r="L57" s="220">
        <v>85</v>
      </c>
      <c r="M57" s="220">
        <v>60.528000000000006</v>
      </c>
      <c r="N57" s="221">
        <v>9.1159999999999997</v>
      </c>
      <c r="P57" s="222">
        <v>9.7536253825878205</v>
      </c>
      <c r="Q57" s="223">
        <v>9.7579589056551157</v>
      </c>
      <c r="R57" s="223">
        <v>9.563864340270813</v>
      </c>
      <c r="S57" s="223">
        <v>9.4718812316465204</v>
      </c>
      <c r="T57" s="224">
        <v>9.8792154525018514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105</v>
      </c>
      <c r="K59" s="217" t="s">
        <v>105</v>
      </c>
      <c r="L59" s="217" t="s">
        <v>105</v>
      </c>
      <c r="M59" s="217" t="s">
        <v>105</v>
      </c>
      <c r="N59" s="218" t="s">
        <v>104</v>
      </c>
      <c r="P59" s="229" t="s">
        <v>105</v>
      </c>
      <c r="Q59" s="230" t="s">
        <v>105</v>
      </c>
      <c r="R59" s="230" t="s">
        <v>105</v>
      </c>
      <c r="S59" s="230" t="s">
        <v>105</v>
      </c>
      <c r="T59" s="231" t="s">
        <v>104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114.32599999999999</v>
      </c>
      <c r="K60" s="220">
        <v>121.172</v>
      </c>
      <c r="L60" s="220">
        <v>101</v>
      </c>
      <c r="M60" s="220">
        <v>62.4</v>
      </c>
      <c r="N60" s="221">
        <v>7.1909999999999998</v>
      </c>
      <c r="P60" s="222">
        <v>8.4050170150202739</v>
      </c>
      <c r="Q60" s="223">
        <v>8.3391161932793771</v>
      </c>
      <c r="R60" s="223">
        <v>8.9767958245679154</v>
      </c>
      <c r="S60" s="223">
        <v>9.1139084650336013</v>
      </c>
      <c r="T60" s="224">
        <v>8.7934837383809246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3" t="str">
        <f>"IJG Namibia ALBI  -Yields-[%] as at "&amp;TEXT(Map!$N$16,"mmmm  yyyy")</f>
        <v>IJG Namibia ALBI  -Yields-[%] as at October  2025</v>
      </c>
      <c r="C62" s="454"/>
      <c r="D62" s="454"/>
      <c r="E62" s="454"/>
      <c r="F62" s="455"/>
      <c r="J62" s="216" t="s">
        <v>118</v>
      </c>
      <c r="K62" s="217" t="s">
        <v>118</v>
      </c>
      <c r="L62" s="217" t="s">
        <v>118</v>
      </c>
      <c r="M62" s="217" t="s">
        <v>118</v>
      </c>
      <c r="N62" s="218" t="s">
        <v>105</v>
      </c>
      <c r="P62" s="229" t="s">
        <v>118</v>
      </c>
      <c r="Q62" s="230" t="s">
        <v>118</v>
      </c>
      <c r="R62" s="230" t="s">
        <v>118</v>
      </c>
      <c r="S62" s="230" t="s">
        <v>118</v>
      </c>
      <c r="T62" s="231" t="s">
        <v>105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114.81399999999999</v>
      </c>
      <c r="K63" s="220">
        <v>105.80000000000001</v>
      </c>
      <c r="L63" s="220">
        <v>80.5</v>
      </c>
      <c r="M63" s="220">
        <v>50.317</v>
      </c>
      <c r="N63" s="221">
        <v>29.654999999999998</v>
      </c>
      <c r="P63" s="222">
        <v>7.2286606346638571</v>
      </c>
      <c r="Q63" s="223">
        <v>7.3119777928485465</v>
      </c>
      <c r="R63" s="223">
        <v>7.0707275787483743</v>
      </c>
      <c r="S63" s="223">
        <v>7.3794817696813713</v>
      </c>
      <c r="T63" s="224">
        <v>8.4635501815239387</v>
      </c>
    </row>
    <row r="64" spans="2:20" ht="15.75">
      <c r="B64" s="242" t="s">
        <v>81</v>
      </c>
      <c r="C64" s="243" t="s">
        <v>81</v>
      </c>
      <c r="D64" s="243" t="s">
        <v>81</v>
      </c>
      <c r="E64" s="243" t="s">
        <v>81</v>
      </c>
      <c r="F64" s="244" t="s">
        <v>121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7.2850000000000001</v>
      </c>
      <c r="C65" s="223">
        <v>7.3650000000000002</v>
      </c>
      <c r="D65" s="223">
        <v>7.7149999999999999</v>
      </c>
      <c r="E65" s="223">
        <v>8.409419999999999</v>
      </c>
      <c r="F65" s="246">
        <v>8.3035999999999994</v>
      </c>
      <c r="J65" s="216" t="s">
        <v>108</v>
      </c>
      <c r="K65" s="217" t="s">
        <v>108</v>
      </c>
      <c r="L65" s="217" t="s">
        <v>108</v>
      </c>
      <c r="M65" s="217" t="s">
        <v>108</v>
      </c>
      <c r="N65" s="218" t="s">
        <v>118</v>
      </c>
      <c r="P65" s="229" t="s">
        <v>108</v>
      </c>
      <c r="Q65" s="230" t="s">
        <v>108</v>
      </c>
      <c r="R65" s="230" t="s">
        <v>108</v>
      </c>
      <c r="S65" s="230" t="s">
        <v>108</v>
      </c>
      <c r="T65" s="231" t="s">
        <v>118</v>
      </c>
    </row>
    <row r="66" spans="2:20" ht="15.75">
      <c r="B66" s="245"/>
      <c r="C66" s="223"/>
      <c r="D66" s="223"/>
      <c r="E66" s="223"/>
      <c r="F66" s="246"/>
      <c r="J66" s="219">
        <v>123.239</v>
      </c>
      <c r="K66" s="220">
        <v>126.8</v>
      </c>
      <c r="L66" s="220">
        <v>84.5</v>
      </c>
      <c r="M66" s="220">
        <v>63.021999999999998</v>
      </c>
      <c r="N66" s="221">
        <v>19.861000000000001</v>
      </c>
      <c r="P66" s="222">
        <v>8.208275351504831</v>
      </c>
      <c r="Q66" s="223">
        <v>8.1831362303212689</v>
      </c>
      <c r="R66" s="223">
        <v>8.1244397720112644</v>
      </c>
      <c r="S66" s="223">
        <v>8.549698207315954</v>
      </c>
      <c r="T66" s="224">
        <v>6.9888236929374346</v>
      </c>
    </row>
    <row r="67" spans="2:20" ht="15.75">
      <c r="B67" s="242" t="s">
        <v>124</v>
      </c>
      <c r="C67" s="243" t="s">
        <v>124</v>
      </c>
      <c r="D67" s="243" t="s">
        <v>124</v>
      </c>
      <c r="E67" s="243" t="s">
        <v>124</v>
      </c>
      <c r="F67" s="244" t="s">
        <v>81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8.1999999999999993</v>
      </c>
      <c r="C68" s="223">
        <v>8.51</v>
      </c>
      <c r="D68" s="223">
        <v>8.2249999999999996</v>
      </c>
      <c r="E68" s="223">
        <v>8.8680800000000009</v>
      </c>
      <c r="F68" s="246">
        <v>8.7050600000000014</v>
      </c>
      <c r="J68" s="216" t="s">
        <v>122</v>
      </c>
      <c r="K68" s="217" t="s">
        <v>122</v>
      </c>
      <c r="L68" s="217" t="s">
        <v>122</v>
      </c>
      <c r="M68" s="217" t="s">
        <v>122</v>
      </c>
      <c r="N68" s="218" t="s">
        <v>108</v>
      </c>
      <c r="P68" s="229" t="s">
        <v>122</v>
      </c>
      <c r="Q68" s="230" t="s">
        <v>122</v>
      </c>
      <c r="R68" s="230" t="s">
        <v>122</v>
      </c>
      <c r="S68" s="230" t="s">
        <v>122</v>
      </c>
      <c r="T68" s="231" t="s">
        <v>108</v>
      </c>
    </row>
    <row r="69" spans="2:20" ht="15.75">
      <c r="B69" s="245"/>
      <c r="C69" s="223"/>
      <c r="D69" s="223"/>
      <c r="E69" s="223"/>
      <c r="F69" s="246"/>
      <c r="J69" s="219">
        <v>133.67500000000001</v>
      </c>
      <c r="K69" s="220">
        <v>137.9</v>
      </c>
      <c r="L69" s="220">
        <v>91.5</v>
      </c>
      <c r="M69" s="220">
        <v>58.599999999999994</v>
      </c>
      <c r="N69" s="221">
        <v>19.306000000000001</v>
      </c>
      <c r="P69" s="245">
        <v>6.105381116704792</v>
      </c>
      <c r="Q69" s="223">
        <v>6.0488973631469101</v>
      </c>
      <c r="R69" s="223">
        <v>6.1038486068973139</v>
      </c>
      <c r="S69" s="223">
        <v>5.9092869902030944</v>
      </c>
      <c r="T69" s="224">
        <v>8.141528570380423</v>
      </c>
    </row>
    <row r="70" spans="2:20" ht="15.75">
      <c r="B70" s="242" t="s">
        <v>82</v>
      </c>
      <c r="C70" s="243" t="s">
        <v>82</v>
      </c>
      <c r="D70" s="243" t="s">
        <v>82</v>
      </c>
      <c r="E70" s="243" t="s">
        <v>82</v>
      </c>
      <c r="F70" s="244" t="s">
        <v>124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8.56</v>
      </c>
      <c r="C71" s="223">
        <v>8.7449999999999992</v>
      </c>
      <c r="D71" s="223">
        <v>9</v>
      </c>
      <c r="E71" s="223">
        <v>8.73</v>
      </c>
      <c r="F71" s="246">
        <v>8.974829999999999</v>
      </c>
      <c r="J71" s="216" t="s">
        <v>119</v>
      </c>
      <c r="K71" s="217" t="s">
        <v>119</v>
      </c>
      <c r="L71" s="217" t="s">
        <v>119</v>
      </c>
      <c r="M71" s="217" t="s">
        <v>119</v>
      </c>
      <c r="N71" s="218" t="s">
        <v>122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>
        <v>135.768</v>
      </c>
      <c r="K72" s="220">
        <v>139.86700000000002</v>
      </c>
      <c r="L72" s="220">
        <v>99</v>
      </c>
      <c r="M72" s="220">
        <v>65.33</v>
      </c>
      <c r="N72" s="221">
        <v>24.857000000000003</v>
      </c>
      <c r="P72" s="229" t="s">
        <v>119</v>
      </c>
      <c r="Q72" s="230" t="s">
        <v>119</v>
      </c>
      <c r="R72" s="230" t="s">
        <v>119</v>
      </c>
      <c r="S72" s="230" t="s">
        <v>119</v>
      </c>
      <c r="T72" s="231" t="s">
        <v>122</v>
      </c>
    </row>
    <row r="73" spans="2:20" ht="15.75">
      <c r="B73" s="242" t="s">
        <v>102</v>
      </c>
      <c r="C73" s="243" t="s">
        <v>102</v>
      </c>
      <c r="D73" s="243" t="s">
        <v>102</v>
      </c>
      <c r="E73" s="243" t="s">
        <v>102</v>
      </c>
      <c r="F73" s="244" t="s">
        <v>82</v>
      </c>
      <c r="J73" s="247"/>
      <c r="K73" s="226"/>
      <c r="L73" s="226"/>
      <c r="M73" s="226"/>
      <c r="N73" s="227"/>
      <c r="P73" s="245">
        <v>7.9524176755689941</v>
      </c>
      <c r="Q73" s="223">
        <v>7.8607722008315255</v>
      </c>
      <c r="R73" s="223">
        <v>7.5334711930236926</v>
      </c>
      <c r="S73" s="223">
        <v>7.7996463043400421</v>
      </c>
      <c r="T73" s="224">
        <v>5.3095747419177899</v>
      </c>
    </row>
    <row r="74" spans="2:20" ht="15.75">
      <c r="B74" s="245">
        <v>9.0299999999999994</v>
      </c>
      <c r="C74" s="223">
        <v>9.33</v>
      </c>
      <c r="D74" s="223">
        <v>9.3450000000000006</v>
      </c>
      <c r="E74" s="223">
        <v>9.8481000000000005</v>
      </c>
      <c r="F74" s="246">
        <v>9.11</v>
      </c>
      <c r="J74" s="216"/>
      <c r="K74" s="217"/>
      <c r="L74" s="217"/>
      <c r="M74" s="217"/>
      <c r="N74" s="218" t="s">
        <v>119</v>
      </c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>
        <v>13.925000000000001</v>
      </c>
      <c r="P75" s="229"/>
      <c r="Q75" s="230"/>
      <c r="R75" s="230"/>
      <c r="S75" s="230"/>
      <c r="T75" s="231" t="s">
        <v>119</v>
      </c>
    </row>
    <row r="76" spans="2:20" ht="15.75">
      <c r="B76" s="242" t="s">
        <v>103</v>
      </c>
      <c r="C76" s="243" t="s">
        <v>103</v>
      </c>
      <c r="D76" s="243" t="s">
        <v>103</v>
      </c>
      <c r="E76" s="243" t="s">
        <v>103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>
        <v>7.721552145144277</v>
      </c>
    </row>
    <row r="77" spans="2:20" ht="15.75">
      <c r="B77" s="245">
        <v>10.125</v>
      </c>
      <c r="C77" s="223">
        <v>10.360000000000001</v>
      </c>
      <c r="D77" s="223">
        <v>10.705</v>
      </c>
      <c r="E77" s="223">
        <v>11.363519999999999</v>
      </c>
      <c r="F77" s="246">
        <v>9.9245600000000014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104</v>
      </c>
      <c r="C79" s="243" t="s">
        <v>104</v>
      </c>
      <c r="D79" s="243" t="s">
        <v>104</v>
      </c>
      <c r="E79" s="243" t="s">
        <v>104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10.49</v>
      </c>
      <c r="C80" s="223">
        <v>10.94</v>
      </c>
      <c r="D80" s="223">
        <v>10.994999999999999</v>
      </c>
      <c r="E80" s="223">
        <v>11.745280000000001</v>
      </c>
      <c r="F80" s="246">
        <v>10.786160000000001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105</v>
      </c>
      <c r="C82" s="243" t="s">
        <v>105</v>
      </c>
      <c r="D82" s="243" t="s">
        <v>105</v>
      </c>
      <c r="E82" s="243" t="s">
        <v>105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10.923259999999999</v>
      </c>
      <c r="C83" s="223">
        <v>11.286719999999999</v>
      </c>
      <c r="D83" s="223">
        <v>11.504999999999999</v>
      </c>
      <c r="E83" s="223">
        <v>12.059000000000001</v>
      </c>
      <c r="F83" s="246">
        <v>10.996910000000002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118</v>
      </c>
      <c r="C85" s="243" t="s">
        <v>118</v>
      </c>
      <c r="D85" s="243" t="s">
        <v>118</v>
      </c>
      <c r="E85" s="243" t="s">
        <v>118</v>
      </c>
      <c r="F85" s="244" t="s">
        <v>105</v>
      </c>
      <c r="J85" s="247"/>
      <c r="K85" s="248"/>
      <c r="L85" s="248"/>
      <c r="M85" s="248"/>
      <c r="N85" s="227"/>
      <c r="P85" s="453" t="str">
        <f>"IJG Namibia OTHI-Weights [%] as at "&amp;TEXT(Map!$N$16,"mmmm  yyyy")</f>
        <v>IJG Namibia OTHI-Weights [%] as at October  2025</v>
      </c>
      <c r="Q85" s="454"/>
      <c r="R85" s="454"/>
      <c r="S85" s="454"/>
      <c r="T85" s="455"/>
    </row>
    <row r="86" spans="2:20" ht="16.5" thickBot="1">
      <c r="B86" s="245">
        <v>11.158140000000001</v>
      </c>
      <c r="C86" s="223">
        <v>11.407999999999999</v>
      </c>
      <c r="D86" s="223">
        <v>11.574999999999999</v>
      </c>
      <c r="E86" s="223">
        <v>12.253169999999999</v>
      </c>
      <c r="F86" s="246">
        <v>11.361549999999999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108</v>
      </c>
      <c r="C88" s="243" t="s">
        <v>108</v>
      </c>
      <c r="D88" s="243" t="s">
        <v>108</v>
      </c>
      <c r="E88" s="243" t="s">
        <v>108</v>
      </c>
      <c r="F88" s="244" t="s">
        <v>118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11.24239</v>
      </c>
      <c r="C89" s="223">
        <v>11.618</v>
      </c>
      <c r="D89" s="223">
        <v>11.615</v>
      </c>
      <c r="E89" s="223">
        <v>12.38022</v>
      </c>
      <c r="F89" s="246">
        <v>11.508610000000001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122</v>
      </c>
      <c r="C91" s="243" t="s">
        <v>122</v>
      </c>
      <c r="D91" s="243" t="s">
        <v>122</v>
      </c>
      <c r="E91" s="243" t="s">
        <v>122</v>
      </c>
      <c r="F91" s="244" t="s">
        <v>108</v>
      </c>
      <c r="P91" s="222"/>
      <c r="Q91" s="223"/>
      <c r="R91" s="223"/>
      <c r="S91" s="223"/>
      <c r="T91" s="224"/>
    </row>
    <row r="92" spans="2:20" ht="16.5" thickBot="1">
      <c r="B92" s="245">
        <v>11.306750000000001</v>
      </c>
      <c r="C92" s="223">
        <v>11.699</v>
      </c>
      <c r="D92" s="223">
        <v>11.68</v>
      </c>
      <c r="E92" s="223">
        <v>12.335999999999999</v>
      </c>
      <c r="F92" s="246">
        <v>11.503060000000001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50" t="str">
        <f>"IJG Namibia ALBI  -Weights [%] as at "&amp;TEXT(Map!$N$16,"mmmm  yyyy")</f>
        <v>IJG Namibia ALBI  -Weights [%] as at October  2025</v>
      </c>
      <c r="K93" s="451"/>
      <c r="L93" s="451"/>
      <c r="M93" s="451"/>
      <c r="N93" s="452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 t="s">
        <v>119</v>
      </c>
      <c r="C94" s="243" t="s">
        <v>119</v>
      </c>
      <c r="D94" s="243" t="s">
        <v>119</v>
      </c>
      <c r="E94" s="243" t="s">
        <v>119</v>
      </c>
      <c r="F94" s="244" t="s">
        <v>122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3" t="str">
        <f>"IJG Namibia ALBI  -Rate Duration (years) as at "&amp;TEXT(Map!$N$16,"mmmm  yyyy")</f>
        <v>IJG Namibia ALBI  -Rate Duration (years) as at October  2025</v>
      </c>
      <c r="Q94" s="454"/>
      <c r="R94" s="454"/>
      <c r="S94" s="454"/>
      <c r="T94" s="455"/>
    </row>
    <row r="95" spans="2:20" ht="16.5" thickBot="1">
      <c r="B95" s="245">
        <v>11.327680000000001</v>
      </c>
      <c r="C95" s="223">
        <v>11.718669999999999</v>
      </c>
      <c r="D95" s="223">
        <v>11.755000000000001</v>
      </c>
      <c r="E95" s="223">
        <v>12.4033</v>
      </c>
      <c r="F95" s="246">
        <v>11.488570000000001</v>
      </c>
      <c r="J95" s="242" t="s">
        <v>81</v>
      </c>
      <c r="K95" s="243" t="s">
        <v>81</v>
      </c>
      <c r="L95" s="243" t="s">
        <v>81</v>
      </c>
      <c r="M95" s="243" t="s">
        <v>81</v>
      </c>
      <c r="N95" s="244" t="s">
        <v>121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9.6015577970043982</v>
      </c>
      <c r="K96" s="223">
        <v>10.020428001094855</v>
      </c>
      <c r="L96" s="223">
        <v>10.701535427413173</v>
      </c>
      <c r="M96" s="223">
        <v>10.852230669686136</v>
      </c>
      <c r="N96" s="246">
        <v>9.5837756876139206</v>
      </c>
      <c r="P96" s="242" t="s">
        <v>81</v>
      </c>
      <c r="Q96" s="243" t="s">
        <v>81</v>
      </c>
      <c r="R96" s="243" t="s">
        <v>81</v>
      </c>
      <c r="S96" s="243" t="s">
        <v>81</v>
      </c>
      <c r="T96" s="244" t="s">
        <v>121</v>
      </c>
    </row>
    <row r="97" spans="2:20" ht="15.75">
      <c r="B97" s="242"/>
      <c r="C97" s="243"/>
      <c r="D97" s="243"/>
      <c r="E97" s="243"/>
      <c r="F97" s="244" t="s">
        <v>119</v>
      </c>
      <c r="J97" s="245"/>
      <c r="K97" s="223"/>
      <c r="L97" s="223"/>
      <c r="M97" s="223"/>
      <c r="N97" s="246"/>
      <c r="P97" s="245">
        <v>1.1094622898650661</v>
      </c>
      <c r="Q97" s="223">
        <v>1.1902485442147928</v>
      </c>
      <c r="R97" s="223">
        <v>1.3477032225788927</v>
      </c>
      <c r="S97" s="223">
        <v>1.5325777962608842</v>
      </c>
      <c r="T97" s="246">
        <v>1.3401709899685201</v>
      </c>
    </row>
    <row r="98" spans="2:20" ht="15.75">
      <c r="B98" s="245"/>
      <c r="C98" s="223"/>
      <c r="D98" s="223"/>
      <c r="E98" s="223"/>
      <c r="F98" s="246">
        <v>11.379250000000001</v>
      </c>
      <c r="J98" s="242" t="s">
        <v>124</v>
      </c>
      <c r="K98" s="243" t="s">
        <v>124</v>
      </c>
      <c r="L98" s="243" t="s">
        <v>124</v>
      </c>
      <c r="M98" s="243" t="s">
        <v>124</v>
      </c>
      <c r="N98" s="244" t="s">
        <v>81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9.1081644107659301</v>
      </c>
      <c r="K99" s="223">
        <v>8.9360855026404327</v>
      </c>
      <c r="L99" s="223">
        <v>9.3188344283855606</v>
      </c>
      <c r="M99" s="223">
        <v>7.4785624340939094</v>
      </c>
      <c r="N99" s="246">
        <v>8.9593780240882346</v>
      </c>
      <c r="P99" s="242" t="s">
        <v>124</v>
      </c>
      <c r="Q99" s="243" t="s">
        <v>124</v>
      </c>
      <c r="R99" s="243" t="s">
        <v>124</v>
      </c>
      <c r="S99" s="243" t="s">
        <v>124</v>
      </c>
      <c r="T99" s="244" t="s">
        <v>81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2.5626510091392953</v>
      </c>
      <c r="Q100" s="223">
        <v>2.5330047052793927</v>
      </c>
      <c r="R100" s="223">
        <v>2.6984557242234164</v>
      </c>
      <c r="S100" s="223">
        <v>2.9265564397873884</v>
      </c>
      <c r="T100" s="246">
        <v>1.9355454599673199</v>
      </c>
    </row>
    <row r="101" spans="2:20" ht="15.75">
      <c r="B101" s="245"/>
      <c r="C101" s="223"/>
      <c r="D101" s="223"/>
      <c r="E101" s="223"/>
      <c r="F101" s="246"/>
      <c r="J101" s="242" t="s">
        <v>82</v>
      </c>
      <c r="K101" s="243" t="s">
        <v>82</v>
      </c>
      <c r="L101" s="243" t="s">
        <v>82</v>
      </c>
      <c r="M101" s="243" t="s">
        <v>82</v>
      </c>
      <c r="N101" s="244" t="s">
        <v>124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9.2782060633751122</v>
      </c>
      <c r="K102" s="223">
        <v>9.2618046495685764</v>
      </c>
      <c r="L102" s="223">
        <v>9.044360005117575</v>
      </c>
      <c r="M102" s="223">
        <v>10.227705203417685</v>
      </c>
      <c r="N102" s="246">
        <v>5.9269547281643655</v>
      </c>
      <c r="P102" s="242" t="s">
        <v>82</v>
      </c>
      <c r="Q102" s="243" t="s">
        <v>82</v>
      </c>
      <c r="R102" s="243" t="s">
        <v>82</v>
      </c>
      <c r="S102" s="243" t="s">
        <v>82</v>
      </c>
      <c r="T102" s="244" t="s">
        <v>124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3.4187788148715876</v>
      </c>
      <c r="Q103" s="223">
        <v>3.4939792216194192</v>
      </c>
      <c r="R103" s="223">
        <v>3.6449141146501294</v>
      </c>
      <c r="S103" s="223">
        <v>3.7502275217311869</v>
      </c>
      <c r="T103" s="246">
        <v>3.2775680416857855</v>
      </c>
    </row>
    <row r="104" spans="2:20" ht="15.75">
      <c r="B104" s="245"/>
      <c r="C104" s="223"/>
      <c r="D104" s="223"/>
      <c r="E104" s="223"/>
      <c r="F104" s="246"/>
      <c r="J104" s="242" t="s">
        <v>102</v>
      </c>
      <c r="K104" s="243" t="s">
        <v>102</v>
      </c>
      <c r="L104" s="243" t="s">
        <v>102</v>
      </c>
      <c r="M104" s="243" t="s">
        <v>102</v>
      </c>
      <c r="N104" s="244" t="s">
        <v>82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12.224307422106612</v>
      </c>
      <c r="K105" s="223">
        <v>12.210749324262043</v>
      </c>
      <c r="L105" s="223">
        <v>12.495953626513533</v>
      </c>
      <c r="M105" s="223">
        <v>12.129130222984768</v>
      </c>
      <c r="N105" s="246">
        <v>9.8262468211913259</v>
      </c>
      <c r="P105" s="242" t="s">
        <v>102</v>
      </c>
      <c r="Q105" s="243" t="s">
        <v>102</v>
      </c>
      <c r="R105" s="243" t="s">
        <v>102</v>
      </c>
      <c r="S105" s="243" t="s">
        <v>102</v>
      </c>
      <c r="T105" s="244" t="s">
        <v>82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4.7975235127683362</v>
      </c>
      <c r="Q106" s="223">
        <v>4.6494827913071539</v>
      </c>
      <c r="R106" s="223">
        <v>4.8076785200074807</v>
      </c>
      <c r="S106" s="223">
        <v>5.0122768745664379</v>
      </c>
      <c r="T106" s="246">
        <v>4.0503119924731497</v>
      </c>
    </row>
    <row r="107" spans="2:20" ht="15.75">
      <c r="B107" s="245"/>
      <c r="C107" s="223"/>
      <c r="D107" s="223"/>
      <c r="E107" s="223"/>
      <c r="F107" s="246"/>
      <c r="J107" s="242" t="s">
        <v>103</v>
      </c>
      <c r="K107" s="243" t="s">
        <v>103</v>
      </c>
      <c r="L107" s="243" t="s">
        <v>103</v>
      </c>
      <c r="M107" s="243" t="s">
        <v>103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12.134387130697391</v>
      </c>
      <c r="K108" s="223">
        <v>12.069073836351343</v>
      </c>
      <c r="L108" s="223">
        <v>11.066169197050799</v>
      </c>
      <c r="M108" s="223">
        <v>11.088468501596889</v>
      </c>
      <c r="N108" s="246">
        <v>10.405916216155525</v>
      </c>
      <c r="P108" s="242" t="s">
        <v>103</v>
      </c>
      <c r="Q108" s="243" t="s">
        <v>103</v>
      </c>
      <c r="R108" s="243" t="s">
        <v>103</v>
      </c>
      <c r="S108" s="243" t="s">
        <v>103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5.9982787037273244</v>
      </c>
      <c r="Q109" s="223">
        <v>6.0457319306604473</v>
      </c>
      <c r="R109" s="223">
        <v>6.1550647323030194</v>
      </c>
      <c r="S109" s="223">
        <v>5.9937162634557852</v>
      </c>
      <c r="T109" s="246">
        <v>5.2531393500554024</v>
      </c>
    </row>
    <row r="110" spans="2:20" ht="15.75">
      <c r="B110" s="245"/>
      <c r="C110" s="223"/>
      <c r="D110" s="223"/>
      <c r="E110" s="223"/>
      <c r="F110" s="246"/>
      <c r="J110" s="242" t="s">
        <v>104</v>
      </c>
      <c r="K110" s="243" t="s">
        <v>104</v>
      </c>
      <c r="L110" s="243" t="s">
        <v>104</v>
      </c>
      <c r="M110" s="243" t="s">
        <v>104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9.7536253825878205</v>
      </c>
      <c r="K111" s="223">
        <v>9.7579589056551157</v>
      </c>
      <c r="L111" s="223">
        <v>9.563864340270813</v>
      </c>
      <c r="M111" s="223">
        <v>9.4718812316465204</v>
      </c>
      <c r="N111" s="246">
        <v>9.8792154525018514</v>
      </c>
      <c r="P111" s="242" t="s">
        <v>104</v>
      </c>
      <c r="Q111" s="243" t="s">
        <v>104</v>
      </c>
      <c r="R111" s="243" t="s">
        <v>104</v>
      </c>
      <c r="S111" s="243" t="s">
        <v>104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6.5972737804210775</v>
      </c>
      <c r="Q112" s="223">
        <v>6.5899779793360409</v>
      </c>
      <c r="R112" s="223">
        <v>6.7364499277398346</v>
      </c>
      <c r="S112" s="223">
        <v>6.4823945954589135</v>
      </c>
      <c r="T112" s="246">
        <v>6.2404858747646283</v>
      </c>
    </row>
    <row r="113" spans="10:20" ht="15.75">
      <c r="J113" s="242" t="s">
        <v>105</v>
      </c>
      <c r="K113" s="243" t="s">
        <v>105</v>
      </c>
      <c r="L113" s="243" t="s">
        <v>105</v>
      </c>
      <c r="M113" s="243" t="s">
        <v>105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8.4050170150202739</v>
      </c>
      <c r="K114" s="223">
        <v>8.3391161932793771</v>
      </c>
      <c r="L114" s="223">
        <v>8.9767958245679154</v>
      </c>
      <c r="M114" s="223">
        <v>9.1139084650336013</v>
      </c>
      <c r="N114" s="246">
        <v>8.7934837383809246</v>
      </c>
      <c r="P114" s="242" t="s">
        <v>105</v>
      </c>
      <c r="Q114" s="243" t="s">
        <v>105</v>
      </c>
      <c r="R114" s="243" t="s">
        <v>105</v>
      </c>
      <c r="S114" s="243" t="s">
        <v>105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7.4134464935993609</v>
      </c>
      <c r="Q115" s="223">
        <v>7.0098475456313931</v>
      </c>
      <c r="R115" s="223">
        <v>7.1040092426484023</v>
      </c>
      <c r="S115" s="223">
        <v>7.1812401090842801</v>
      </c>
      <c r="T115" s="246">
        <v>6.7611220537218415</v>
      </c>
    </row>
    <row r="116" spans="10:20" ht="15.75">
      <c r="J116" s="242" t="s">
        <v>118</v>
      </c>
      <c r="K116" s="243" t="s">
        <v>118</v>
      </c>
      <c r="L116" s="243" t="s">
        <v>118</v>
      </c>
      <c r="M116" s="243" t="s">
        <v>118</v>
      </c>
      <c r="N116" s="244" t="s">
        <v>105</v>
      </c>
      <c r="O116" s="228"/>
      <c r="P116" s="245"/>
      <c r="Q116" s="223"/>
      <c r="R116" s="223"/>
      <c r="S116" s="223"/>
      <c r="T116" s="246"/>
    </row>
    <row r="117" spans="10:20" ht="15.75">
      <c r="J117" s="245">
        <v>7.2286606346638571</v>
      </c>
      <c r="K117" s="223">
        <v>7.3119777928485465</v>
      </c>
      <c r="L117" s="223">
        <v>7.0707275787483743</v>
      </c>
      <c r="M117" s="223">
        <v>7.3794817696813713</v>
      </c>
      <c r="N117" s="246">
        <v>8.4635501815239387</v>
      </c>
      <c r="P117" s="242" t="s">
        <v>118</v>
      </c>
      <c r="Q117" s="243" t="s">
        <v>118</v>
      </c>
      <c r="R117" s="243" t="s">
        <v>118</v>
      </c>
      <c r="S117" s="243" t="s">
        <v>118</v>
      </c>
      <c r="T117" s="244" t="s">
        <v>105</v>
      </c>
    </row>
    <row r="118" spans="10:20" ht="15.75">
      <c r="J118" s="245"/>
      <c r="K118" s="223"/>
      <c r="L118" s="223"/>
      <c r="M118" s="223"/>
      <c r="N118" s="246"/>
      <c r="P118" s="245">
        <v>7.5656794996667864</v>
      </c>
      <c r="Q118" s="223">
        <v>7.5552363513114162</v>
      </c>
      <c r="R118" s="223">
        <v>7.6520851182901364</v>
      </c>
      <c r="S118" s="223">
        <v>7.2314739974122322</v>
      </c>
      <c r="T118" s="246">
        <v>7.4655107929021218</v>
      </c>
    </row>
    <row r="119" spans="10:20" ht="15.75">
      <c r="J119" s="242" t="s">
        <v>108</v>
      </c>
      <c r="K119" s="243" t="s">
        <v>108</v>
      </c>
      <c r="L119" s="243" t="s">
        <v>108</v>
      </c>
      <c r="M119" s="243" t="s">
        <v>108</v>
      </c>
      <c r="N119" s="244" t="s">
        <v>118</v>
      </c>
      <c r="O119" s="228"/>
      <c r="P119" s="245"/>
      <c r="Q119" s="223"/>
      <c r="R119" s="223"/>
      <c r="S119" s="223"/>
      <c r="T119" s="246"/>
    </row>
    <row r="120" spans="10:20" ht="15.75">
      <c r="J120" s="245">
        <v>8.208275351504831</v>
      </c>
      <c r="K120" s="223">
        <v>8.1831362303212689</v>
      </c>
      <c r="L120" s="223">
        <v>8.1244397720112644</v>
      </c>
      <c r="M120" s="223">
        <v>8.549698207315954</v>
      </c>
      <c r="N120" s="246">
        <v>6.9888236929374346</v>
      </c>
      <c r="P120" s="242" t="s">
        <v>108</v>
      </c>
      <c r="Q120" s="243" t="s">
        <v>108</v>
      </c>
      <c r="R120" s="243" t="s">
        <v>108</v>
      </c>
      <c r="S120" s="243" t="s">
        <v>108</v>
      </c>
      <c r="T120" s="244" t="s">
        <v>118</v>
      </c>
    </row>
    <row r="121" spans="10:20" ht="15.75">
      <c r="J121" s="245"/>
      <c r="K121" s="223"/>
      <c r="L121" s="223"/>
      <c r="M121" s="223"/>
      <c r="N121" s="246"/>
      <c r="P121" s="245">
        <v>7.7914513556579097</v>
      </c>
      <c r="Q121" s="223">
        <v>7.7162494824846863</v>
      </c>
      <c r="R121" s="223">
        <v>7.8741388916728114</v>
      </c>
      <c r="S121" s="223">
        <v>7.3711493614452852</v>
      </c>
      <c r="T121" s="246">
        <v>7.5572975750342692</v>
      </c>
    </row>
    <row r="122" spans="10:20" ht="15.75">
      <c r="J122" s="242" t="s">
        <v>122</v>
      </c>
      <c r="K122" s="243" t="s">
        <v>122</v>
      </c>
      <c r="L122" s="243" t="s">
        <v>122</v>
      </c>
      <c r="M122" s="243" t="s">
        <v>122</v>
      </c>
      <c r="N122" s="244" t="s">
        <v>108</v>
      </c>
      <c r="O122" s="228"/>
      <c r="P122" s="245"/>
      <c r="Q122" s="223"/>
      <c r="R122" s="223"/>
      <c r="S122" s="223"/>
      <c r="T122" s="246"/>
    </row>
    <row r="123" spans="10:20" ht="15.75">
      <c r="J123" s="245">
        <v>6.105381116704792</v>
      </c>
      <c r="K123" s="223">
        <v>6.0488973631469101</v>
      </c>
      <c r="L123" s="223">
        <v>6.1038486068973139</v>
      </c>
      <c r="M123" s="223">
        <v>5.9092869902030944</v>
      </c>
      <c r="N123" s="246">
        <v>8.141528570380423</v>
      </c>
      <c r="P123" s="242" t="s">
        <v>122</v>
      </c>
      <c r="Q123" s="243" t="s">
        <v>122</v>
      </c>
      <c r="R123" s="243" t="s">
        <v>122</v>
      </c>
      <c r="S123" s="243" t="s">
        <v>122</v>
      </c>
      <c r="T123" s="244" t="s">
        <v>108</v>
      </c>
    </row>
    <row r="124" spans="10:20" ht="15.75">
      <c r="J124" s="245"/>
      <c r="K124" s="223"/>
      <c r="L124" s="223"/>
      <c r="M124" s="223"/>
      <c r="N124" s="246"/>
      <c r="P124" s="245">
        <v>8.2383916983620615</v>
      </c>
      <c r="Q124" s="223">
        <v>7.6885853644910709</v>
      </c>
      <c r="R124" s="223">
        <v>7.8552166504460068</v>
      </c>
      <c r="S124" s="223">
        <v>7.7819023404301655</v>
      </c>
      <c r="T124" s="246">
        <v>7.7748797167984423</v>
      </c>
    </row>
    <row r="125" spans="10:20" ht="15.75">
      <c r="J125" s="242" t="s">
        <v>119</v>
      </c>
      <c r="K125" s="243" t="s">
        <v>119</v>
      </c>
      <c r="L125" s="243" t="s">
        <v>119</v>
      </c>
      <c r="M125" s="243" t="s">
        <v>119</v>
      </c>
      <c r="N125" s="244" t="s">
        <v>122</v>
      </c>
      <c r="O125" s="228"/>
      <c r="P125" s="245"/>
      <c r="Q125" s="223"/>
      <c r="R125" s="223"/>
      <c r="S125" s="223"/>
      <c r="T125" s="246"/>
    </row>
    <row r="126" spans="10:20" ht="15.75">
      <c r="J126" s="245">
        <v>7.9524176755689941</v>
      </c>
      <c r="K126" s="223">
        <v>7.8607722008315255</v>
      </c>
      <c r="L126" s="223">
        <v>7.5334711930236926</v>
      </c>
      <c r="M126" s="223">
        <v>7.7996463043400421</v>
      </c>
      <c r="N126" s="246">
        <v>5.3095747419177899</v>
      </c>
      <c r="P126" s="242" t="s">
        <v>119</v>
      </c>
      <c r="Q126" s="243" t="s">
        <v>119</v>
      </c>
      <c r="R126" s="243" t="s">
        <v>119</v>
      </c>
      <c r="S126" s="243" t="s">
        <v>119</v>
      </c>
      <c r="T126" s="244" t="s">
        <v>122</v>
      </c>
    </row>
    <row r="127" spans="10:20" ht="15.75">
      <c r="J127" s="245"/>
      <c r="K127" s="223"/>
      <c r="L127" s="223"/>
      <c r="M127" s="223"/>
      <c r="N127" s="246"/>
      <c r="P127" s="245">
        <v>8.0907450294868593</v>
      </c>
      <c r="Q127" s="223">
        <v>7.9690943662181857</v>
      </c>
      <c r="R127" s="223">
        <v>8.107234379594491</v>
      </c>
      <c r="S127" s="223">
        <v>7.5723409205902374</v>
      </c>
      <c r="T127" s="246">
        <v>8.2137631199584238</v>
      </c>
    </row>
    <row r="128" spans="10:20" ht="15.75">
      <c r="J128" s="242"/>
      <c r="K128" s="243"/>
      <c r="L128" s="243"/>
      <c r="M128" s="243"/>
      <c r="N128" s="244" t="s">
        <v>119</v>
      </c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>
        <v>7.721552145144277</v>
      </c>
      <c r="P129" s="242"/>
      <c r="Q129" s="243"/>
      <c r="R129" s="243"/>
      <c r="S129" s="243"/>
      <c r="T129" s="244" t="s">
        <v>119</v>
      </c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>
        <v>8.1161816131557565</v>
      </c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B2:D2"/>
    <mergeCell ref="Q5:Q6"/>
    <mergeCell ref="B4:J4"/>
    <mergeCell ref="L4:T4"/>
    <mergeCell ref="P85:T85"/>
    <mergeCell ref="J93:N93"/>
    <mergeCell ref="P94:T94"/>
    <mergeCell ref="B16:H16"/>
    <mergeCell ref="L16:R16"/>
    <mergeCell ref="B39:G39"/>
    <mergeCell ref="B62:F62"/>
    <mergeCell ref="J39:N39"/>
    <mergeCell ref="P39:T39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22" t="str">
        <f>"Individual Bond Total Returns [N$,%]" &amp; TEXT(Map!$N$16, " mmmm yyyy")</f>
        <v>Individual Bond Total Returns [N$,%] October 2025</v>
      </c>
      <c r="C2" s="422"/>
      <c r="D2" s="422"/>
      <c r="E2" s="422"/>
      <c r="F2" s="422"/>
      <c r="G2" s="422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270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100.89133</v>
      </c>
      <c r="D5" s="400">
        <v>0.68627111195114221</v>
      </c>
      <c r="E5" s="400">
        <v>2.1055243527891454</v>
      </c>
      <c r="F5" s="400">
        <v>4.1461122469504286</v>
      </c>
      <c r="G5" s="400">
        <v>8.9603842050894222</v>
      </c>
      <c r="H5" s="400">
        <v>7.3898269705090502</v>
      </c>
      <c r="I5" s="400">
        <v>9.8894637246632833</v>
      </c>
      <c r="J5" s="7">
        <v>7.8225178058091593</v>
      </c>
    </row>
    <row r="6" spans="2:10">
      <c r="B6" s="56" t="s">
        <v>81</v>
      </c>
      <c r="C6" s="386">
        <v>103.14224</v>
      </c>
      <c r="D6" s="400">
        <v>0.70045535846785523</v>
      </c>
      <c r="E6" s="400">
        <v>2.3972996450820183</v>
      </c>
      <c r="F6" s="400">
        <v>5.5055163243450833</v>
      </c>
      <c r="G6" s="400">
        <v>10.590816373308321</v>
      </c>
      <c r="H6" s="400">
        <v>9.2528922041128503</v>
      </c>
      <c r="I6" s="400">
        <v>10.397913691866712</v>
      </c>
      <c r="J6" s="400">
        <v>8.5929165292649046</v>
      </c>
    </row>
    <row r="7" spans="2:10">
      <c r="B7" s="56" t="s">
        <v>124</v>
      </c>
      <c r="C7" s="386">
        <v>101.07344000000001</v>
      </c>
      <c r="D7" s="400">
        <v>1.4893257107960522</v>
      </c>
      <c r="E7" s="400">
        <v>2.1189713338929383</v>
      </c>
      <c r="F7" s="400">
        <v>6.198822037349383</v>
      </c>
      <c r="G7" s="400">
        <v>11.284294175510778</v>
      </c>
      <c r="H7" s="400">
        <v>9.6700371850190656</v>
      </c>
      <c r="I7" s="400">
        <v>12.941758527830437</v>
      </c>
    </row>
    <row r="8" spans="2:10">
      <c r="B8" s="56" t="s">
        <v>82</v>
      </c>
      <c r="C8" s="386">
        <v>100.38363</v>
      </c>
      <c r="D8" s="400">
        <v>1.3621804904548451</v>
      </c>
      <c r="E8" s="400">
        <v>3.7716069317505818</v>
      </c>
      <c r="F8" s="400">
        <v>5.0578843313539235</v>
      </c>
      <c r="G8" s="400">
        <v>11.405664335449384</v>
      </c>
      <c r="H8" s="400">
        <v>9.1544268525319161</v>
      </c>
      <c r="I8" s="400">
        <v>14.424406483041508</v>
      </c>
      <c r="J8" s="400">
        <v>10.849028931128313</v>
      </c>
    </row>
    <row r="9" spans="2:10">
      <c r="B9" s="56" t="s">
        <v>102</v>
      </c>
      <c r="C9" s="386">
        <v>100.2433</v>
      </c>
      <c r="D9" s="400">
        <v>2.2219956401003271</v>
      </c>
      <c r="E9" s="400">
        <v>3.8623318102415594</v>
      </c>
      <c r="F9" s="400">
        <v>8.9980876600616497</v>
      </c>
      <c r="G9" s="400">
        <v>14.817270460643318</v>
      </c>
      <c r="H9" s="400">
        <v>12.3268134632041</v>
      </c>
      <c r="I9" s="400">
        <v>15.889477901475036</v>
      </c>
      <c r="J9" s="400">
        <v>12.232436662039593</v>
      </c>
    </row>
    <row r="10" spans="2:10">
      <c r="B10" s="56" t="s">
        <v>103</v>
      </c>
      <c r="C10" s="386">
        <v>98.953299999999999</v>
      </c>
      <c r="D10" s="400">
        <v>2.2822814131538971</v>
      </c>
      <c r="E10" s="400">
        <v>6.2502825282793939</v>
      </c>
      <c r="F10" s="400">
        <v>13.639372805145467</v>
      </c>
      <c r="G10" s="400">
        <v>15.706504347650462</v>
      </c>
      <c r="H10" s="400">
        <v>13.737350570985218</v>
      </c>
      <c r="I10" s="400">
        <v>18.332034129931852</v>
      </c>
      <c r="J10" s="400">
        <v>13.834451322495568</v>
      </c>
    </row>
    <row r="11" spans="2:10">
      <c r="B11" s="56" t="s">
        <v>104</v>
      </c>
      <c r="C11" s="386">
        <v>96.172389999999993</v>
      </c>
      <c r="D11" s="400">
        <v>3.9213364100862735</v>
      </c>
      <c r="E11" s="400">
        <v>6.1653524288598271</v>
      </c>
      <c r="F11" s="400">
        <v>14.708160893233657</v>
      </c>
      <c r="G11" s="400">
        <v>15.340993904056921</v>
      </c>
      <c r="H11" s="400">
        <v>13.485159796936209</v>
      </c>
      <c r="I11" s="400">
        <v>19.169518936369954</v>
      </c>
      <c r="J11" s="400">
        <v>15.149607343483517</v>
      </c>
    </row>
    <row r="12" spans="2:10">
      <c r="B12" s="56" t="s">
        <v>105</v>
      </c>
      <c r="C12" s="386">
        <v>92.232879999999994</v>
      </c>
      <c r="D12" s="400">
        <v>3.6489933465572166</v>
      </c>
      <c r="E12" s="400">
        <v>7.2203028646357748</v>
      </c>
      <c r="F12" s="400">
        <v>14.804608073131064</v>
      </c>
      <c r="G12" s="400">
        <v>15.583744733625826</v>
      </c>
      <c r="H12" s="400">
        <v>12.966910998466719</v>
      </c>
      <c r="I12" s="400">
        <v>19.342859896907918</v>
      </c>
      <c r="J12" s="400">
        <v>16.83911863045391</v>
      </c>
    </row>
    <row r="13" spans="2:10">
      <c r="B13" s="56" t="s">
        <v>118</v>
      </c>
      <c r="C13" s="386">
        <v>94.040270000000007</v>
      </c>
      <c r="D13" s="400">
        <v>2.8536332690080712</v>
      </c>
      <c r="E13" s="400">
        <v>6.1152997421374033</v>
      </c>
      <c r="F13" s="400">
        <v>14.935754893605147</v>
      </c>
      <c r="G13" s="400">
        <v>15.022869224443159</v>
      </c>
      <c r="H13" s="400">
        <v>10.811127043084202</v>
      </c>
      <c r="I13" s="400">
        <v>21.65612508896848</v>
      </c>
      <c r="J13" s="400">
        <v>17.490766576260562</v>
      </c>
    </row>
    <row r="14" spans="2:10">
      <c r="B14" s="56" t="s">
        <v>108</v>
      </c>
      <c r="C14" s="386">
        <v>91.907709999999994</v>
      </c>
      <c r="D14" s="400">
        <v>3.923724350011093</v>
      </c>
      <c r="E14" s="400">
        <v>5.8624445031880024</v>
      </c>
      <c r="F14" s="400">
        <v>15.581839700296008</v>
      </c>
      <c r="G14" s="400">
        <v>14.353905570002667</v>
      </c>
      <c r="H14" s="400">
        <v>11.500965067383673</v>
      </c>
      <c r="I14" s="400">
        <v>21.950565270510758</v>
      </c>
      <c r="J14" s="400">
        <v>17.985056491081487</v>
      </c>
    </row>
    <row r="15" spans="2:10">
      <c r="B15" s="56" t="s">
        <v>122</v>
      </c>
      <c r="C15" s="386">
        <v>89.79674</v>
      </c>
      <c r="D15" s="400">
        <v>4.2026261632471584</v>
      </c>
      <c r="E15" s="400">
        <v>6.037750054340929</v>
      </c>
      <c r="F15" s="400">
        <v>14.937734032725803</v>
      </c>
      <c r="G15" s="400">
        <v>13.904646988457326</v>
      </c>
      <c r="H15" s="400">
        <v>11.57996752167325</v>
      </c>
      <c r="I15" s="400">
        <v>23.295487513795088</v>
      </c>
      <c r="J15" s="400"/>
    </row>
    <row r="16" spans="2:10">
      <c r="B16" s="56" t="s">
        <v>119</v>
      </c>
      <c r="C16" s="386">
        <v>94.085459999999998</v>
      </c>
      <c r="D16" s="400">
        <v>4.1677064749182868</v>
      </c>
      <c r="E16" s="400">
        <v>6.4662498489326037</v>
      </c>
      <c r="F16" s="400">
        <v>15.396062253360011</v>
      </c>
      <c r="G16" s="400">
        <v>12.7103368655757</v>
      </c>
      <c r="H16" s="400">
        <v>11.593512704880649</v>
      </c>
      <c r="I16" s="400">
        <v>23.49730861248467</v>
      </c>
      <c r="J16" s="400">
        <v>18.150206378164601</v>
      </c>
    </row>
    <row r="17" spans="2:2">
      <c r="B17" s="20" t="s">
        <v>271</v>
      </c>
    </row>
    <row r="18" spans="2:2">
      <c r="B18" s="144" t="s">
        <v>19</v>
      </c>
    </row>
    <row r="19" spans="2:2">
      <c r="B19" s="20"/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6 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Q7J3DAC65AC3-319683557-88358</_dlc_DocId>
    <_dlc_DocIdUrl xmlns="de78180c-5652-4c5d-8a9a-156773edc824">
      <Url>https://ijgnamibia.sharepoint.com/sites/IJG/_layouts/15/DocIdRedir.aspx?ID=Q7J3DAC65AC3-319683557-88358</Url>
      <Description>Q7J3DAC65AC3-319683557-88358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237a38bd6ff575ebd6e558c15e4f3562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32254b6d68a3f99d9c142f0f6504d67b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customXml/itemProps4.xml><?xml version="1.0" encoding="utf-8"?>
<ds:datastoreItem xmlns:ds="http://schemas.openxmlformats.org/officeDocument/2006/customXml" ds:itemID="{1D2EF70A-9541-4FC3-8BB1-17616BDFE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2025-11-03T11:05:59Z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e09a190b-3354-4201-8a56-bfe7f43ea868</vt:lpwstr>
  </property>
  <property fmtid="{D5CDD505-2E9C-101B-9397-08002B2CF9AE}" pid="4" name="MediaServiceImageTags">
    <vt:lpwstr/>
  </property>
</Properties>
</file>