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5/"/>
    </mc:Choice>
  </mc:AlternateContent>
  <xr:revisionPtr revIDLastSave="31" documentId="8_{6D3494D5-05C9-4C35-B915-6148009E7643}" xr6:coauthVersionLast="47" xr6:coauthVersionMax="47" xr10:uidLastSave="{007B756E-F757-429D-A844-97D2E0AD3CC5}"/>
  <bookViews>
    <workbookView xWindow="-120" yWindow="-120" windowWidth="29040" windowHeight="1572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F7" i="6" l="1"/>
  <c r="F6" i="6"/>
  <c r="D53" i="2" l="1"/>
  <c r="E6" i="6"/>
  <c r="G53" i="2"/>
  <c r="I6" i="6"/>
  <c r="G54" i="2"/>
  <c r="I7" i="6"/>
  <c r="E53" i="2"/>
  <c r="G6" i="6"/>
  <c r="I53" i="2"/>
  <c r="K6" i="6"/>
  <c r="E54" i="2"/>
  <c r="G7" i="6"/>
  <c r="I54" i="2"/>
  <c r="K7" i="6"/>
  <c r="D54" i="2"/>
  <c r="E7" i="6"/>
  <c r="H53" i="2"/>
  <c r="J6" i="6"/>
  <c r="H54" i="2"/>
  <c r="J7" i="6"/>
  <c r="C53" i="2"/>
  <c r="D6" i="6"/>
  <c r="F53" i="2"/>
  <c r="H6" i="6"/>
  <c r="C54" i="2"/>
  <c r="D7" i="6"/>
  <c r="F54" i="2"/>
  <c r="H7" i="6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F60" i="10" l="1"/>
  <c r="Q84" i="10"/>
  <c r="C60" i="10"/>
  <c r="K143" i="10"/>
  <c r="D60" i="10" l="1"/>
  <c r="R84" i="10"/>
  <c r="L143" i="10"/>
  <c r="E60" i="10" l="1"/>
  <c r="U2" i="10" s="1"/>
  <c r="H32" i="4" l="1"/>
  <c r="I24" i="6"/>
  <c r="R13" i="10"/>
  <c r="E24" i="6"/>
  <c r="N13" i="10"/>
  <c r="D32" i="4"/>
  <c r="I32" i="4"/>
  <c r="S13" i="10"/>
  <c r="J24" i="6"/>
  <c r="F24" i="6"/>
  <c r="O13" i="10"/>
  <c r="E32" i="4"/>
  <c r="G24" i="6"/>
  <c r="F32" i="4"/>
  <c r="P13" i="10"/>
  <c r="D24" i="6"/>
  <c r="C32" i="4"/>
  <c r="M13" i="10"/>
  <c r="T13" i="10"/>
  <c r="K24" i="6"/>
  <c r="J32" i="4"/>
  <c r="H24" i="6" l="1"/>
  <c r="Q13" i="10"/>
  <c r="G32" i="4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E55" i="2" l="1"/>
  <c r="G8" i="6"/>
  <c r="H55" i="2"/>
  <c r="J8" i="6"/>
  <c r="I8" i="6"/>
  <c r="G55" i="2"/>
  <c r="C55" i="2"/>
  <c r="D8" i="6"/>
  <c r="E8" i="6"/>
  <c r="D55" i="2"/>
  <c r="E28" i="6"/>
  <c r="F28" i="6"/>
  <c r="G28" i="6"/>
  <c r="D28" i="6"/>
  <c r="H28" i="6" l="1"/>
  <c r="I28" i="6"/>
  <c r="J28" i="6"/>
  <c r="F55" i="2" l="1"/>
  <c r="H8" i="6"/>
  <c r="F58" i="2" l="1"/>
  <c r="C58" i="2"/>
  <c r="G58" i="2"/>
  <c r="H58" i="2"/>
  <c r="I58" i="2"/>
  <c r="E58" i="2"/>
  <c r="D58" i="2"/>
  <c r="T9" i="10" l="1"/>
  <c r="J28" i="4"/>
  <c r="R9" i="10"/>
  <c r="H28" i="4"/>
  <c r="Q9" i="10"/>
  <c r="G28" i="4"/>
  <c r="E28" i="4"/>
  <c r="O9" i="10"/>
  <c r="D28" i="4"/>
  <c r="N9" i="10"/>
  <c r="S9" i="10"/>
  <c r="I28" i="4"/>
  <c r="P9" i="10"/>
  <c r="F28" i="4"/>
  <c r="M9" i="10"/>
  <c r="C28" i="4"/>
  <c r="D9" i="4" l="1"/>
  <c r="D9" i="10"/>
  <c r="F7" i="10"/>
  <c r="F7" i="4"/>
  <c r="E56" i="2"/>
  <c r="I9" i="4"/>
  <c r="I9" i="10"/>
  <c r="O7" i="10"/>
  <c r="E26" i="4"/>
  <c r="H26" i="4"/>
  <c r="R7" i="10"/>
  <c r="P7" i="10"/>
  <c r="F26" i="4"/>
  <c r="C56" i="2"/>
  <c r="C7" i="10"/>
  <c r="C7" i="4"/>
  <c r="I56" i="2"/>
  <c r="J7" i="10"/>
  <c r="J7" i="4"/>
  <c r="C26" i="4"/>
  <c r="M7" i="10"/>
  <c r="H56" i="2"/>
  <c r="I7" i="4"/>
  <c r="I7" i="10"/>
  <c r="Q7" i="10"/>
  <c r="G26" i="4"/>
  <c r="G56" i="2"/>
  <c r="H7" i="10"/>
  <c r="H7" i="4"/>
  <c r="J9" i="4"/>
  <c r="J9" i="10"/>
  <c r="T7" i="10"/>
  <c r="J26" i="4"/>
  <c r="E9" i="4"/>
  <c r="E9" i="10"/>
  <c r="F9" i="10"/>
  <c r="F9" i="4"/>
  <c r="F56" i="2"/>
  <c r="G7" i="10"/>
  <c r="G7" i="4"/>
  <c r="G9" i="4"/>
  <c r="G9" i="10"/>
  <c r="H9" i="10"/>
  <c r="H9" i="4"/>
  <c r="D7" i="4"/>
  <c r="D56" i="2"/>
  <c r="D7" i="10"/>
  <c r="I26" i="4"/>
  <c r="S7" i="10"/>
  <c r="D26" i="4"/>
  <c r="N7" i="10"/>
  <c r="C9" i="4"/>
  <c r="C9" i="10"/>
  <c r="E7" i="10"/>
  <c r="E7" i="4"/>
</calcChain>
</file>

<file path=xl/sharedStrings.xml><?xml version="1.0" encoding="utf-8"?>
<sst xmlns="http://schemas.openxmlformats.org/spreadsheetml/2006/main" count="42431" uniqueCount="272">
  <si>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</si>
  <si>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</si>
  <si>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</si>
  <si>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</si>
  <si>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</si>
  <si>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</si>
  <si>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</si>
  <si>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</si>
  <si>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</si>
  <si>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</si>
  <si>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</si>
  <si>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</si>
  <si>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</si>
  <si>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</si>
  <si>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</si>
  <si>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</si>
  <si>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</si>
  <si>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</si>
  <si>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</si>
  <si>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</si>
  <si>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</si>
  <si>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</si>
  <si>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</si>
  <si>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</si>
  <si>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</si>
  <si>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</si>
  <si>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</si>
  <si>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</si>
  <si>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</si>
  <si>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</si>
  <si>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</si>
  <si>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</si>
  <si>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</si>
  <si>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</si>
  <si>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</si>
  <si>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</si>
  <si>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</si>
  <si>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</si>
  <si>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</si>
  <si>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</si>
  <si>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</si>
  <si>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</si>
  <si>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</si>
  <si>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</si>
  <si>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</si>
  <si>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</si>
  <si>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</si>
  <si>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</si>
  <si>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</si>
  <si>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</si>
  <si>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</si>
  <si>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</si>
  <si>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</si>
  <si>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</si>
  <si>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</si>
  <si>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</si>
  <si>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</si>
  <si>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</si>
  <si>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</si>
  <si>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</si>
  <si>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</si>
  <si>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</si>
  <si>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</si>
  <si>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</si>
  <si>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</si>
  <si>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</si>
  <si>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</si>
  <si>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</si>
  <si>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</si>
  <si>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</si>
  <si>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</si>
  <si>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</si>
  <si>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</si>
  <si>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</si>
  <si>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</si>
  <si>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</si>
  <si>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</si>
  <si>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</si>
  <si>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</si>
  <si>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</si>
  <si>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</si>
  <si>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</si>
  <si>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</si>
  <si>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</si>
  <si>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</si>
  <si>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</si>
  <si>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</si>
  <si>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</si>
  <si>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</si>
  <si>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</si>
  <si>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</si>
  <si>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</si>
  <si>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</si>
  <si>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</si>
  <si>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</si>
  <si>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</si>
  <si>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</si>
  <si>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</si>
  <si>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</si>
  <si>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</si>
  <si>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</si>
  <si>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</si>
  <si>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</si>
  <si>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</si>
  <si>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</si>
  <si>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</si>
  <si>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</si>
  <si>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</si>
  <si>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</si>
  <si>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</si>
  <si>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</si>
  <si>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</si>
  <si>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</si>
  <si>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</si>
  <si>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</si>
  <si>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</si>
  <si>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</si>
  <si>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</si>
  <si>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</si>
  <si>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</si>
  <si>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</si>
  <si>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</si>
  <si>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</si>
  <si>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</si>
  <si>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</si>
  <si>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</si>
  <si>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</si>
  <si>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</si>
  <si>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</si>
  <si>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</si>
  <si>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</si>
  <si>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</si>
  <si>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</si>
  <si>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</si>
  <si>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</si>
  <si>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</si>
  <si>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</si>
  <si>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</si>
  <si>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</si>
  <si>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</si>
  <si>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</si>
  <si>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</si>
  <si>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</si>
  <si>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</si>
  <si>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</si>
  <si>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</si>
  <si>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</si>
  <si>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</si>
  <si>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</si>
  <si>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</si>
  <si>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</si>
  <si>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</si>
  <si>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</si>
  <si>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</si>
  <si>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</si>
  <si>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</si>
  <si>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</si>
  <si>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</si>
  <si>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</si>
  <si>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</si>
  <si>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</si>
  <si>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</si>
  <si>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</si>
  <si>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</si>
  <si>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</si>
  <si>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</si>
  <si>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</si>
  <si>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</si>
  <si>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</si>
  <si>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</si>
  <si>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</si>
  <si>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</si>
  <si>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</si>
  <si>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The NSX Overall Index closed at 1922.77 points at the end of September, up from 1853.06 points in August, gaining 6.1% m/m on a total return basis in September compared to a 0.1% m/m decrease in August. The NSX Local Index increased 3.0% m/m compared to a 0.7% m/m increase in August. Over the last 12 months the NSX Overall Index returned 5.8% against 21.3% for the Local Index. The best performing share on the NSX in September was Celsius Resources Limited, gaining 50.0%, while Reconnaissance Energy Namibia Ltd was the worst performer, dropping 28.0%.
The IJG All Bond Index (including Corporate Bonds) rose 2.42% m/m after a 0.16% m/m decrease in August. Namibian bond premiums relative to SA yields generally increased in September.The GC26 premium was unchanged at 0bps; the GC27 premium decreased by 5bps to -10bps; the GC28 premium increased by 25bps to 62bps; the GC30 premium increased by 5bps to 85bps; the GC32 premium decreased by 5bps to 114bps; the GC35 premium increased by 11bps to 97bps; the GC37 premium increased by 29bps to 127bps; the GC40 premium increased by 9bps to 121bps; the GC43 premium increased by 13bps to 106bps; the GC45 premium increased by 17bps to 127bps; the GC48 premium increased by 33bps to 138bps; and the GC50 premium increased by 12bps to 140bps.
The IJG Money Market Index (including NCD’s) increased by 0.59% m/m in September after rising by 0.61% m/m in August.</t>
  </si>
  <si>
    <t>NSX Overall Index
6.10</t>
  </si>
  <si>
    <t>NSX Local Index
2.97</t>
  </si>
  <si>
    <t>NSX Capped Overall Index
2.78</t>
  </si>
  <si>
    <t>IJG ALBI
2.42</t>
  </si>
  <si>
    <t>IJG Money Market Index
0.59</t>
  </si>
  <si>
    <t>IJG ILBI
0.30</t>
  </si>
  <si>
    <t>Nam CPI
0.02</t>
  </si>
  <si>
    <t>NSX Overall Index
8.78</t>
  </si>
  <si>
    <t>NSX Local Index
6.84</t>
  </si>
  <si>
    <t>NSX Capped Overall Index
5.32</t>
  </si>
  <si>
    <t>IJG ALBI
3.95</t>
  </si>
  <si>
    <t>IJG Money Market Index
1.82</t>
  </si>
  <si>
    <t>IJG ILBI
1.27</t>
  </si>
  <si>
    <t>Nam CPI
0.11</t>
  </si>
  <si>
    <t>NSX Overall Index
15.42</t>
  </si>
  <si>
    <t>NSX Capped Overall Index
14.52</t>
  </si>
  <si>
    <t>NSX Local Index
11.00</t>
  </si>
  <si>
    <t>IJG ALBI
7.10</t>
  </si>
  <si>
    <t>IJG ILBI
4.60</t>
  </si>
  <si>
    <t>IJG Money Market Index
3.70</t>
  </si>
  <si>
    <t>Nam CPI
0.98</t>
  </si>
  <si>
    <t>NSX Local Index
17.99</t>
  </si>
  <si>
    <t>NSX Overall Index
10.58</t>
  </si>
  <si>
    <t>NSX Capped Overall Index
9.41</t>
  </si>
  <si>
    <t>IJG ALBI
8.51</t>
  </si>
  <si>
    <t>IJG ILBI
6.42</t>
  </si>
  <si>
    <t>IJG Money Market Index
5.68</t>
  </si>
  <si>
    <t>Nam CPI
2.51</t>
  </si>
  <si>
    <t>NSX Local Index
21.30</t>
  </si>
  <si>
    <t>IJG ALBI
9.15</t>
  </si>
  <si>
    <t>IJG ILBI
8.05</t>
  </si>
  <si>
    <t>IJG Money Market Index
7.82</t>
  </si>
  <si>
    <t>NSX Overall Index
5.77</t>
  </si>
  <si>
    <t>NSX Capped Overall Index
3.81</t>
  </si>
  <si>
    <t>Nam CPI
3.23</t>
  </si>
  <si>
    <t>NSX Local Index
26.45</t>
  </si>
  <si>
    <t>NSX Capped Overall Index
18.99</t>
  </si>
  <si>
    <t>NSX Overall Index
15.45</t>
  </si>
  <si>
    <t>IJG ALBI
15.32</t>
  </si>
  <si>
    <t>IJG ILBI
10.13</t>
  </si>
  <si>
    <t>IJG Money Market Index
8.00</t>
  </si>
  <si>
    <t>Nam CPI
4.11</t>
  </si>
  <si>
    <t>NSX Capped Overall Index
19.86</t>
  </si>
  <si>
    <t>NSX Local Index
18.18</t>
  </si>
  <si>
    <t>NSX Overall Index
17.89</t>
  </si>
  <si>
    <t>IJG ALBI
12.01</t>
  </si>
  <si>
    <t>IJG ILBI
11.69</t>
  </si>
  <si>
    <t>IJG Money Market Index
6.65</t>
  </si>
  <si>
    <t>Nam CPI
4.61</t>
  </si>
  <si>
    <t>NSX Overall Index
12.09</t>
  </si>
  <si>
    <t>IJG ALBI
11.33</t>
  </si>
  <si>
    <t>NSX Local Index
10.61</t>
  </si>
  <si>
    <t>IJG Money Market Index
7.09</t>
  </si>
  <si>
    <t>Nam CPI
4.57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</si>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</sst>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3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0" fontId="87" fillId="8" borderId="0" xfId="0" applyFont="1" applyFill="1" applyAlignment="1">
      <alignment horizontal="center" vertical="center" wrapText="1"/>
    </xf>
    <xf numFmtId="10" fontId="67" fillId="7" borderId="0" xfId="749" applyNumberFormat="1" applyFont="1" applyFill="1"/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6.0960810000000087E-2</c:v>
                </c:pt>
                <c:pt idx="1">
                  <c:v>2.9745410000000083E-2</c:v>
                </c:pt>
                <c:pt idx="2">
                  <c:v>2.7782164369346107E-2</c:v>
                </c:pt>
                <c:pt idx="3">
                  <c:v>2.4235474691734371E-2</c:v>
                </c:pt>
                <c:pt idx="4">
                  <c:v>3.0434287133684901E-3</c:v>
                </c:pt>
                <c:pt idx="5">
                  <c:v>5.8666403997575944E-3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8.7824308758493105E-2</c:v>
                </c:pt>
                <c:pt idx="1">
                  <c:v>6.8389184068161635E-2</c:v>
                </c:pt>
                <c:pt idx="2">
                  <c:v>5.3176856778488935E-2</c:v>
                </c:pt>
                <c:pt idx="3">
                  <c:v>3.952437220650018E-2</c:v>
                </c:pt>
                <c:pt idx="4">
                  <c:v>1.2740276197158673E-2</c:v>
                </c:pt>
                <c:pt idx="5">
                  <c:v>1.818903031404262E-2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5.7677536704761279E-2</c:v>
                </c:pt>
                <c:pt idx="1">
                  <c:v>0.21299830939405553</c:v>
                </c:pt>
                <c:pt idx="2">
                  <c:v>3.8070680449328931E-2</c:v>
                </c:pt>
                <c:pt idx="3">
                  <c:v>9.1492356270582942E-2</c:v>
                </c:pt>
                <c:pt idx="4">
                  <c:v>8.0489622755278045E-2</c:v>
                </c:pt>
                <c:pt idx="5">
                  <c:v>7.8154696463042628E-2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0.10580190239296305</c:v>
                </c:pt>
                <c:pt idx="1">
                  <c:v>0.17989166589884101</c:v>
                </c:pt>
                <c:pt idx="2">
                  <c:v>9.406481514834987E-2</c:v>
                </c:pt>
                <c:pt idx="3">
                  <c:v>8.5054290474362984E-2</c:v>
                </c:pt>
                <c:pt idx="4">
                  <c:v>6.4229682456978354E-2</c:v>
                </c:pt>
                <c:pt idx="5">
                  <c:v>5.6824149050993533E-2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0.15446712340319291</c:v>
                </c:pt>
                <c:pt idx="1">
                  <c:v>0.26446851821350514</c:v>
                </c:pt>
                <c:pt idx="2">
                  <c:v>0.18992617397042166</c:v>
                </c:pt>
                <c:pt idx="3">
                  <c:v>0.1531875953346149</c:v>
                </c:pt>
                <c:pt idx="4">
                  <c:v>0.10132459543750393</c:v>
                </c:pt>
                <c:pt idx="5">
                  <c:v>8.0039667765037029E-2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0.17891041145971662</c:v>
                </c:pt>
                <c:pt idx="1">
                  <c:v>0.18175161627364123</c:v>
                </c:pt>
                <c:pt idx="2">
                  <c:v>0.19856029825192478</c:v>
                </c:pt>
                <c:pt idx="3">
                  <c:v>0.12005274266118438</c:v>
                </c:pt>
                <c:pt idx="4">
                  <c:v>0.11693647083487457</c:v>
                </c:pt>
                <c:pt idx="5">
                  <c:v>6.6534666187111124E-2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0.12085953851017672</c:v>
                </c:pt>
                <c:pt idx="1">
                  <c:v>0.10605150233440108</c:v>
                </c:pt>
                <c:pt idx="2">
                  <c:v>0</c:v>
                </c:pt>
                <c:pt idx="3">
                  <c:v>0.11328564455856549</c:v>
                </c:pt>
                <c:pt idx="4">
                  <c:v>0</c:v>
                </c:pt>
                <c:pt idx="5">
                  <c:v>7.0858107996154329E-2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300E49E7-0E27-4FC3-9669-B2FE9A10E28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FA40ADDB-A2EB-4D00-9B42-285C91D6E6D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376046B5-1E59-40F5-A803-EA6761783AB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37F05CC8-5D9E-497A-8A44-48FEA3B7484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D60C20DE-A20A-4742-97C2-058ED0781BC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F7FEB0C-85EC-4756-BF5D-E61A23D30D1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AD4410EE-FAA0-43F3-9EC3-3038865C9D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15742D-59C9-454C-A309-ECFD0AF4E0E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1CC797B-DB38-4814-BBFB-266D1939452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6761C9F-3AF0-4CC1-92EA-614EE3B3B19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53D1A1F-7677-403E-9C55-574B93998F0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FA971D1-10D7-4CB2-BE44-C4EF921F8CC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C67153E-9EF0-497B-9E48-B1AF5780767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0.45833333333333331</c:v>
              </c:pt>
              <c:pt idx="2">
                <c:v>0.54166666666666663</c:v>
              </c:pt>
              <c:pt idx="3">
                <c:v>1.2916666666666667</c:v>
              </c:pt>
              <c:pt idx="4">
                <c:v>3.0416666666666665</c:v>
              </c:pt>
              <c:pt idx="5">
                <c:v>4.291666666666667</c:v>
              </c:pt>
              <c:pt idx="6">
                <c:v>6.541666666666667</c:v>
              </c:pt>
              <c:pt idx="7">
                <c:v>9.7916666666666661</c:v>
              </c:pt>
              <c:pt idx="8">
                <c:v>11.791666666666666</c:v>
              </c:pt>
              <c:pt idx="9">
                <c:v>15.041666666666666</c:v>
              </c:pt>
              <c:pt idx="10">
                <c:v>17.791666666666668</c:v>
              </c:pt>
              <c:pt idx="11">
                <c:v>19.791666666666668</c:v>
              </c:pt>
              <c:pt idx="12">
                <c:v>23.041666666666668</c:v>
              </c:pt>
              <c:pt idx="13">
                <c:v>24.791666666666668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7.4107193184205595</c:v>
              </c:pt>
              <c:pt idx="3">
                <c:v>7.3650000000000002</c:v>
              </c:pt>
              <c:pt idx="4">
                <c:v>8.51</c:v>
              </c:pt>
              <c:pt idx="5">
                <c:v>8.7449999999999992</c:v>
              </c:pt>
              <c:pt idx="6">
                <c:v>9.33</c:v>
              </c:pt>
              <c:pt idx="7">
                <c:v>10.360000000000001</c:v>
              </c:pt>
              <c:pt idx="8">
                <c:v>10.94</c:v>
              </c:pt>
              <c:pt idx="9">
                <c:v>11.286719999999999</c:v>
              </c:pt>
              <c:pt idx="10">
                <c:v>11.407999999999999</c:v>
              </c:pt>
              <c:pt idx="11">
                <c:v>11.618</c:v>
              </c:pt>
              <c:pt idx="12">
                <c:v>11.699</c:v>
              </c:pt>
              <c:pt idx="13">
                <c:v>11.718669999999999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B49A883E-1139-43AA-891E-41A32E5B00E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6544E91B-9A98-459D-9C6E-3EA25C6CA31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1.1777777777777778</c:v>
              </c:pt>
              <c:pt idx="7">
                <c:v>3.8361111111111112</c:v>
              </c:pt>
            </c:numLit>
          </c:xVal>
          <c:yVal>
            <c:numLit>
              <c:formatCode>General</c:formatCode>
              <c:ptCount val="9"/>
              <c:pt idx="3">
                <c:v>7.56</c:v>
              </c:pt>
              <c:pt idx="7">
                <c:v>8.23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97.802099999999996</c:v>
              </c:pt>
              <c:pt idx="76">
                <c:v>100.89782987129999</c:v>
              </c:pt>
              <c:pt idx="77">
                <c:v>104.91981916562976</c:v>
              </c:pt>
              <c:pt idx="78">
                <c:v>113.12958517570196</c:v>
              </c:pt>
              <c:pt idx="79">
                <c:v>118.27166421069315</c:v>
              </c:pt>
              <c:pt idx="80">
                <c:v>124.87512603856878</c:v>
              </c:pt>
              <c:pt idx="81">
                <c:v>121.0258502784299</c:v>
              </c:pt>
              <c:pt idx="82">
                <c:v>124.54758149568192</c:v>
              </c:pt>
              <c:pt idx="83">
                <c:v>117.80719093271709</c:v>
              </c:pt>
              <c:pt idx="84">
                <c:v>114.04984838510902</c:v>
              </c:pt>
              <c:pt idx="85">
                <c:v>117.8420058439139</c:v>
              </c:pt>
              <c:pt idx="86">
                <c:v>117.61798819080462</c:v>
              </c:pt>
              <c:pt idx="87">
                <c:v>117.43532745514429</c:v>
              </c:pt>
              <c:pt idx="88">
                <c:v>114.08160937368028</c:v>
              </c:pt>
              <c:pt idx="89">
                <c:v>113.94596634013497</c:v>
              </c:pt>
              <c:pt idx="90">
                <c:v>118.16059974312388</c:v>
              </c:pt>
              <c:pt idx="91">
                <c:v>122.81187359141221</c:v>
              </c:pt>
              <c:pt idx="92">
                <c:v>123.38368567485382</c:v>
              </c:pt>
              <c:pt idx="93">
                <c:v>120.91786271664186</c:v>
              </c:pt>
              <c:pt idx="94">
                <c:v>126.27307302063652</c:v>
              </c:pt>
              <c:pt idx="95">
                <c:v>122.93112987007237</c:v>
              </c:pt>
              <c:pt idx="96">
                <c:v>127.48990789017412</c:v>
              </c:pt>
              <c:pt idx="97">
                <c:v>117.46486647313819</c:v>
              </c:pt>
              <c:pt idx="98">
                <c:v>112.52018291895143</c:v>
              </c:pt>
              <c:pt idx="99">
                <c:v>117.99721534271431</c:v>
              </c:pt>
              <c:pt idx="100">
                <c:v>124.28387098174343</c:v>
              </c:pt>
              <c:pt idx="101">
                <c:v>121.28079980721155</c:v>
              </c:pt>
              <c:pt idx="102">
                <c:v>123.65159688184291</c:v>
              </c:pt>
              <c:pt idx="103">
                <c:v>117.4204219601762</c:v>
              </c:pt>
              <c:pt idx="104">
                <c:v>108.60978059839438</c:v>
              </c:pt>
              <c:pt idx="105">
                <c:v>86.182078124387147</c:v>
              </c:pt>
              <c:pt idx="106">
                <c:v>96.675177046421908</c:v>
              </c:pt>
              <c:pt idx="107">
                <c:v>98.112543578748117</c:v>
              </c:pt>
              <c:pt idx="108">
                <c:v>103.28778402743993</c:v>
              </c:pt>
              <c:pt idx="109">
                <c:v>106.89955125931145</c:v>
              </c:pt>
              <c:pt idx="110">
                <c:v>103.58427547610643</c:v>
              </c:pt>
              <c:pt idx="111">
                <c:v>106.31206378649422</c:v>
              </c:pt>
              <c:pt idx="112">
                <c:v>98.875534924628951</c:v>
              </c:pt>
              <c:pt idx="113">
                <c:v>114.7731389319505</c:v>
              </c:pt>
              <c:pt idx="114">
                <c:v>121.48725278633069</c:v>
              </c:pt>
              <c:pt idx="115">
                <c:v>121.48919658237527</c:v>
              </c:pt>
              <c:pt idx="116">
                <c:v>131.60244326267852</c:v>
              </c:pt>
              <c:pt idx="117">
                <c:v>133.5983259172003</c:v>
              </c:pt>
              <c:pt idx="118">
                <c:v>139.17338405772509</c:v>
              </c:pt>
              <c:pt idx="119">
                <c:v>143.91070687766597</c:v>
              </c:pt>
              <c:pt idx="120">
                <c:v>138.23256602710077</c:v>
              </c:pt>
              <c:pt idx="121">
                <c:v>146.5590046417432</c:v>
              </c:pt>
              <c:pt idx="122">
                <c:v>156.30224727032629</c:v>
              </c:pt>
              <c:pt idx="123">
                <c:v>149.00027518459845</c:v>
              </c:pt>
              <c:pt idx="124">
                <c:v>151.28340640125205</c:v>
              </c:pt>
              <c:pt idx="125">
                <c:v>150.94543927135166</c:v>
              </c:pt>
              <c:pt idx="126">
                <c:v>162.89548780758602</c:v>
              </c:pt>
              <c:pt idx="127">
                <c:v>168.01659615328091</c:v>
              </c:pt>
              <c:pt idx="128">
                <c:v>184.83505742822436</c:v>
              </c:pt>
              <c:pt idx="129">
                <c:v>197.3003337011838</c:v>
              </c:pt>
              <c:pt idx="130">
                <c:v>184.73605115075873</c:v>
              </c:pt>
              <c:pt idx="131">
                <c:v>193.35121689617435</c:v>
              </c:pt>
              <c:pt idx="132">
                <c:v>159.4177805700217</c:v>
              </c:pt>
              <c:pt idx="133">
                <c:v>166.47374544898653</c:v>
              </c:pt>
              <c:pt idx="134">
                <c:v>161.78467779618748</c:v>
              </c:pt>
              <c:pt idx="135">
                <c:v>157.3409817330226</c:v>
              </c:pt>
              <c:pt idx="136">
                <c:v>168.59683459060028</c:v>
              </c:pt>
              <c:pt idx="137">
                <c:v>188.40571503841986</c:v>
              </c:pt>
              <c:pt idx="138">
                <c:v>178.65900508085187</c:v>
              </c:pt>
              <c:pt idx="139">
                <c:v>193.5183693207847</c:v>
              </c:pt>
              <c:pt idx="140">
                <c:v>183.81616138427324</c:v>
              </c:pt>
              <c:pt idx="141">
                <c:v>175.52281550324054</c:v>
              </c:pt>
              <c:pt idx="142">
                <c:v>176.86576162739368</c:v>
              </c:pt>
              <c:pt idx="143">
                <c:v>167.61585562272739</c:v>
              </c:pt>
              <c:pt idx="144">
                <c:v>178.55667050916801</c:v>
              </c:pt>
              <c:pt idx="145">
                <c:v>187.61852688594391</c:v>
              </c:pt>
              <c:pt idx="146">
                <c:v>184.65092899866883</c:v>
              </c:pt>
              <c:pt idx="147">
                <c:v>180.44602480634393</c:v>
              </c:pt>
              <c:pt idx="148">
                <c:v>174.33643096910356</c:v>
              </c:pt>
              <c:pt idx="149">
                <c:v>186.77863899411599</c:v>
              </c:pt>
              <c:pt idx="150">
                <c:v>188.93632637742633</c:v>
              </c:pt>
              <c:pt idx="151">
                <c:v>182.15672984611493</c:v>
              </c:pt>
              <c:pt idx="152">
                <c:v>175.08040174811987</c:v>
              </c:pt>
              <c:pt idx="153">
                <c:v>179.21000042370054</c:v>
              </c:pt>
              <c:pt idx="154">
                <c:v>200.93511265026453</c:v>
              </c:pt>
              <c:pt idx="155">
                <c:v>199.97135350400217</c:v>
              </c:pt>
              <c:pt idx="156">
                <c:v>213.86633700595178</c:v>
              </c:pt>
              <c:pt idx="157">
                <c:v>217.60429070547843</c:v>
              </c:pt>
              <c:pt idx="158">
                <c:v>221.23089904667631</c:v>
              </c:pt>
              <c:pt idx="159">
                <c:v>228.89089503686401</c:v>
              </c:pt>
              <c:pt idx="160">
                <c:v>225.18554056073873</c:v>
              </c:pt>
              <c:pt idx="161">
                <c:v>224.95022617456357</c:v>
              </c:pt>
              <c:pt idx="162">
                <c:v>218.92980228937228</c:v>
              </c:pt>
              <c:pt idx="163">
                <c:v>215.59116659041979</c:v>
              </c:pt>
              <c:pt idx="164">
                <c:v>212.49269465600563</c:v>
              </c:pt>
              <c:pt idx="165">
                <c:v>209.75746531619711</c:v>
              </c:pt>
              <c:pt idx="166">
                <c:v>214.75980120297621</c:v>
              </c:pt>
              <c:pt idx="167">
                <c:v>223.04900336789814</c:v>
              </c:pt>
              <c:pt idx="168">
                <c:v>222.54775203409955</c:v>
              </c:pt>
              <c:pt idx="169">
                <c:v>222.05055142484761</c:v>
              </c:pt>
              <c:pt idx="170">
                <c:v>228.1826550428859</c:v>
              </c:pt>
              <c:pt idx="171">
                <c:v>242.09285452225083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4C-4DA1-AE68-4D25A7721B98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104.124</c:v>
              </c:pt>
              <c:pt idx="76">
                <c:v>104.707406772</c:v>
              </c:pt>
              <c:pt idx="77">
                <c:v>104.71703985342302</c:v>
              </c:pt>
              <c:pt idx="78">
                <c:v>106.0612924940214</c:v>
              </c:pt>
              <c:pt idx="79">
                <c:v>106.99166215177895</c:v>
              </c:pt>
              <c:pt idx="80">
                <c:v>110.63205345649322</c:v>
              </c:pt>
              <c:pt idx="81">
                <c:v>112.70585129853519</c:v>
              </c:pt>
              <c:pt idx="82">
                <c:v>112.74157905339682</c:v>
              </c:pt>
              <c:pt idx="83">
                <c:v>112.63165601381975</c:v>
              </c:pt>
              <c:pt idx="84">
                <c:v>111.66797956496551</c:v>
              </c:pt>
              <c:pt idx="85">
                <c:v>111.55820994105315</c:v>
              </c:pt>
              <c:pt idx="86">
                <c:v>111.2825496042888</c:v>
              </c:pt>
              <c:pt idx="87">
                <c:v>112.40650335529212</c:v>
              </c:pt>
              <c:pt idx="88">
                <c:v>114.6683470158073</c:v>
              </c:pt>
              <c:pt idx="89">
                <c:v>113.58381378973179</c:v>
              </c:pt>
              <c:pt idx="90">
                <c:v>114.04439615464915</c:v>
              </c:pt>
              <c:pt idx="91">
                <c:v>113.47006857561433</c:v>
              </c:pt>
              <c:pt idx="92">
                <c:v>113.15995487819717</c:v>
              </c:pt>
              <c:pt idx="93">
                <c:v>116.40130862572823</c:v>
              </c:pt>
              <c:pt idx="94">
                <c:v>117.76948960731505</c:v>
              </c:pt>
              <c:pt idx="95">
                <c:v>117.44185488722751</c:v>
              </c:pt>
              <c:pt idx="96">
                <c:v>114.37345154458892</c:v>
              </c:pt>
              <c:pt idx="97">
                <c:v>113.6275078936151</c:v>
              </c:pt>
              <c:pt idx="98">
                <c:v>111.38620530041355</c:v>
              </c:pt>
              <c:pt idx="99">
                <c:v>118.57150663193264</c:v>
              </c:pt>
              <c:pt idx="100">
                <c:v>117.80731327168982</c:v>
              </c:pt>
              <c:pt idx="101">
                <c:v>117.33737989904907</c:v>
              </c:pt>
              <c:pt idx="102">
                <c:v>117.3561538798329</c:v>
              </c:pt>
              <c:pt idx="103">
                <c:v>115.99881260405874</c:v>
              </c:pt>
              <c:pt idx="104">
                <c:v>114.25337847080546</c:v>
              </c:pt>
              <c:pt idx="105">
                <c:v>108.22205687471011</c:v>
              </c:pt>
              <c:pt idx="106">
                <c:v>106.22849836502107</c:v>
              </c:pt>
              <c:pt idx="107">
                <c:v>104.49686761317285</c:v>
              </c:pt>
              <c:pt idx="108">
                <c:v>100.29954193175455</c:v>
              </c:pt>
              <c:pt idx="109">
                <c:v>93.725508755379622</c:v>
              </c:pt>
              <c:pt idx="110">
                <c:v>87.5401875305771</c:v>
              </c:pt>
              <c:pt idx="111">
                <c:v>91.1512202662134</c:v>
              </c:pt>
              <c:pt idx="112">
                <c:v>91.772233529887103</c:v>
              </c:pt>
              <c:pt idx="113">
                <c:v>93.150836021973078</c:v>
              </c:pt>
              <c:pt idx="114">
                <c:v>90.783314373638603</c:v>
              </c:pt>
              <c:pt idx="115">
                <c:v>86.672918248743372</c:v>
              </c:pt>
              <c:pt idx="116">
                <c:v>83.288687482802942</c:v>
              </c:pt>
              <c:pt idx="117">
                <c:v>88.985050685814272</c:v>
              </c:pt>
              <c:pt idx="118">
                <c:v>89.706719446876235</c:v>
              </c:pt>
              <c:pt idx="119">
                <c:v>89.806742439059505</c:v>
              </c:pt>
              <c:pt idx="120">
                <c:v>90.657930743896927</c:v>
              </c:pt>
              <c:pt idx="121">
                <c:v>95.019846423708785</c:v>
              </c:pt>
              <c:pt idx="122">
                <c:v>94.80956750357312</c:v>
              </c:pt>
              <c:pt idx="123">
                <c:v>95.563113946091519</c:v>
              </c:pt>
              <c:pt idx="124">
                <c:v>98.021761741696565</c:v>
              </c:pt>
              <c:pt idx="125">
                <c:v>112.69287486509978</c:v>
              </c:pt>
              <c:pt idx="126">
                <c:v>110.88426691638979</c:v>
              </c:pt>
              <c:pt idx="127">
                <c:v>108.56844900184099</c:v>
              </c:pt>
              <c:pt idx="128">
                <c:v>109.37033556616858</c:v>
              </c:pt>
              <c:pt idx="129">
                <c:v>108.59074381425293</c:v>
              </c:pt>
              <c:pt idx="130">
                <c:v>105.39882749057679</c:v>
              </c:pt>
              <c:pt idx="131">
                <c:v>104.31964889590078</c:v>
              </c:pt>
              <c:pt idx="132">
                <c:v>106.6531730356602</c:v>
              </c:pt>
              <c:pt idx="133">
                <c:v>101.5799151648028</c:v>
              </c:pt>
              <c:pt idx="134">
                <c:v>101.26594891561398</c:v>
              </c:pt>
              <c:pt idx="135">
                <c:v>103.91289600996119</c:v>
              </c:pt>
              <c:pt idx="136">
                <c:v>111.59763810848409</c:v>
              </c:pt>
              <c:pt idx="137">
                <c:v>112.41539100527527</c:v>
              </c:pt>
              <c:pt idx="138">
                <c:v>113.03421075306547</c:v>
              </c:pt>
              <c:pt idx="139">
                <c:v>116.78360864982369</c:v>
              </c:pt>
              <c:pt idx="140">
                <c:v>117.4698162880531</c:v>
              </c:pt>
              <c:pt idx="141">
                <c:v>138.07600260608021</c:v>
              </c:pt>
              <c:pt idx="142">
                <c:v>141.21945468901049</c:v>
              </c:pt>
              <c:pt idx="143">
                <c:v>145.54917820882639</c:v>
              </c:pt>
              <c:pt idx="144">
                <c:v>154.20001442148589</c:v>
              </c:pt>
              <c:pt idx="145">
                <c:v>154.90758740166132</c:v>
              </c:pt>
              <c:pt idx="146">
                <c:v>157.05350671917779</c:v>
              </c:pt>
              <c:pt idx="147">
                <c:v>159.40479246111221</c:v>
              </c:pt>
              <c:pt idx="148">
                <c:v>159.19327664794764</c:v>
              </c:pt>
              <c:pt idx="149">
                <c:v>162.256019976369</c:v>
              </c:pt>
              <c:pt idx="150">
                <c:v>160.79497590913059</c:v>
              </c:pt>
              <c:pt idx="151">
                <c:v>163.80769650370419</c:v>
              </c:pt>
              <c:pt idx="152">
                <c:v>163.08410057555355</c:v>
              </c:pt>
              <c:pt idx="153">
                <c:v>165.96573466076535</c:v>
              </c:pt>
              <c:pt idx="154">
                <c:v>168.6913467700081</c:v>
              </c:pt>
              <c:pt idx="155">
                <c:v>168.1190731844851</c:v>
              </c:pt>
              <c:pt idx="156">
                <c:v>170.18400410682719</c:v>
              </c:pt>
              <c:pt idx="157">
                <c:v>170.47211541473982</c:v>
              </c:pt>
              <c:pt idx="158">
                <c:v>171.54940371977634</c:v>
              </c:pt>
              <c:pt idx="159">
                <c:v>172.09938596161982</c:v>
              </c:pt>
              <c:pt idx="160">
                <c:v>175.43389245133758</c:v>
              </c:pt>
              <c:pt idx="161">
                <c:v>176.66551732159758</c:v>
              </c:pt>
              <c:pt idx="162">
                <c:v>176.92832317851</c:v>
              </c:pt>
              <c:pt idx="163">
                <c:v>181.55307031090538</c:v>
              </c:pt>
              <c:pt idx="164">
                <c:v>181.72092338653061</c:v>
              </c:pt>
              <c:pt idx="165">
                <c:v>188.06992353478469</c:v>
              </c:pt>
              <c:pt idx="166">
                <c:v>190.65188285541515</c:v>
              </c:pt>
              <c:pt idx="167">
                <c:v>191.93966196986918</c:v>
              </c:pt>
              <c:pt idx="168">
                <c:v>195.39347415166714</c:v>
              </c:pt>
              <c:pt idx="169">
                <c:v>201.82598168158458</c:v>
              </c:pt>
              <c:pt idx="170">
                <c:v>202.72610335902644</c:v>
              </c:pt>
              <c:pt idx="171">
                <c:v>208.75627442114308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4C-4DA1-AE68-4D25A7721B98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101.13762222622576</c:v>
              </c:pt>
              <c:pt idx="76">
                <c:v>99.836168555421054</c:v>
              </c:pt>
              <c:pt idx="77">
                <c:v>99.680988762500689</c:v>
              </c:pt>
              <c:pt idx="78">
                <c:v>103.81384199220192</c:v>
              </c:pt>
              <c:pt idx="79">
                <c:v>105.46901965889289</c:v>
              </c:pt>
              <c:pt idx="80">
                <c:v>106.77934494999182</c:v>
              </c:pt>
              <c:pt idx="81">
                <c:v>108.58706098735105</c:v>
              </c:pt>
              <c:pt idx="82">
                <c:v>108.16448377600048</c:v>
              </c:pt>
              <c:pt idx="83">
                <c:v>107.50357961092813</c:v>
              </c:pt>
              <c:pt idx="84">
                <c:v>107.43772453361841</c:v>
              </c:pt>
              <c:pt idx="85">
                <c:v>109.1639494829426</c:v>
              </c:pt>
              <c:pt idx="86">
                <c:v>108.64649383069974</c:v>
              </c:pt>
              <c:pt idx="87">
                <c:v>109.76489671013013</c:v>
              </c:pt>
              <c:pt idx="88">
                <c:v>110.44595341055928</c:v>
              </c:pt>
              <c:pt idx="89">
                <c:v>113.8996368557449</c:v>
              </c:pt>
              <c:pt idx="90">
                <c:v>115.24961125650137</c:v>
              </c:pt>
              <c:pt idx="91">
                <c:v>117.89078612750876</c:v>
              </c:pt>
              <c:pt idx="92">
                <c:v>118.3079849635856</c:v>
              </c:pt>
              <c:pt idx="93">
                <c:v>119.95578943937434</c:v>
              </c:pt>
              <c:pt idx="94">
                <c:v>121.35253102139703</c:v>
              </c:pt>
              <c:pt idx="95">
                <c:v>122.22902323872346</c:v>
              </c:pt>
              <c:pt idx="96">
                <c:v>125.10661621040389</c:v>
              </c:pt>
              <c:pt idx="97">
                <c:v>124.78036711688438</c:v>
              </c:pt>
              <c:pt idx="98">
                <c:v>126.5054095915734</c:v>
              </c:pt>
              <c:pt idx="99">
                <c:v>127.01312581229814</c:v>
              </c:pt>
              <c:pt idx="100">
                <c:v>126.9305941762813</c:v>
              </c:pt>
              <c:pt idx="101">
                <c:v>127.65463193827603</c:v>
              </c:pt>
              <c:pt idx="102">
                <c:v>129.17393362778981</c:v>
              </c:pt>
              <c:pt idx="103">
                <c:v>130.99213891076872</c:v>
              </c:pt>
              <c:pt idx="104">
                <c:v>130.21501092213174</c:v>
              </c:pt>
              <c:pt idx="105">
                <c:v>121.82894404390744</c:v>
              </c:pt>
              <c:pt idx="106">
                <c:v>127.65178325863776</c:v>
              </c:pt>
              <c:pt idx="107">
                <c:v>135.40466172454532</c:v>
              </c:pt>
              <c:pt idx="108">
                <c:v>136.07332355298618</c:v>
              </c:pt>
              <c:pt idx="109">
                <c:v>137.84119388278643</c:v>
              </c:pt>
              <c:pt idx="110">
                <c:v>138.88401218548339</c:v>
              </c:pt>
              <c:pt idx="111">
                <c:v>139.5002702883645</c:v>
              </c:pt>
              <c:pt idx="112">
                <c:v>141.30238768633262</c:v>
              </c:pt>
              <c:pt idx="113">
                <c:v>144.24552403545664</c:v>
              </c:pt>
              <c:pt idx="114">
                <c:v>147.79743381533595</c:v>
              </c:pt>
              <c:pt idx="115">
                <c:v>148.72947660289728</c:v>
              </c:pt>
              <c:pt idx="116">
                <c:v>147.33147182664263</c:v>
              </c:pt>
              <c:pt idx="117">
                <c:v>145.91105074801084</c:v>
              </c:pt>
              <c:pt idx="118">
                <c:v>148.15690426232018</c:v>
              </c:pt>
              <c:pt idx="119">
                <c:v>151.76397520979626</c:v>
              </c:pt>
              <c:pt idx="120">
                <c:v>150.86922789493954</c:v>
              </c:pt>
              <c:pt idx="121">
                <c:v>152.42628157002758</c:v>
              </c:pt>
              <c:pt idx="122">
                <c:v>153.98310392003094</c:v>
              </c:pt>
              <c:pt idx="123">
                <c:v>151.78501629691777</c:v>
              </c:pt>
              <c:pt idx="124">
                <c:v>150.55093092591451</c:v>
              </c:pt>
              <c:pt idx="125">
                <c:v>151.06230084512049</c:v>
              </c:pt>
              <c:pt idx="126">
                <c:v>154.3629377186848</c:v>
              </c:pt>
              <c:pt idx="127">
                <c:v>154.61609602380352</c:v>
              </c:pt>
              <c:pt idx="128">
                <c:v>153.21373249662898</c:v>
              </c:pt>
              <c:pt idx="129">
                <c:v>154.32649297294444</c:v>
              </c:pt>
              <c:pt idx="130">
                <c:v>154.57103252756758</c:v>
              </c:pt>
              <c:pt idx="131">
                <c:v>157.18346556162399</c:v>
              </c:pt>
              <c:pt idx="132">
                <c:v>155.76615585176668</c:v>
              </c:pt>
              <c:pt idx="133">
                <c:v>159.17502353391285</c:v>
              </c:pt>
              <c:pt idx="134">
                <c:v>160.24260231333415</c:v>
              </c:pt>
              <c:pt idx="135">
                <c:v>160.32207465337771</c:v>
              </c:pt>
              <c:pt idx="136">
                <c:v>160.92349902395506</c:v>
              </c:pt>
              <c:pt idx="137">
                <c:v>165.4786962228259</c:v>
              </c:pt>
              <c:pt idx="138">
                <c:v>167.24491793704638</c:v>
              </c:pt>
              <c:pt idx="139">
                <c:v>171.66368100955307</c:v>
              </c:pt>
              <c:pt idx="140">
                <c:v>171.21424880228784</c:v>
              </c:pt>
              <c:pt idx="141">
                <c:v>174.47008291533726</c:v>
              </c:pt>
              <c:pt idx="142">
                <c:v>174.57945892043662</c:v>
              </c:pt>
              <c:pt idx="143">
                <c:v>172.4084096723125</c:v>
              </c:pt>
              <c:pt idx="144">
                <c:v>181.21721623038692</c:v>
              </c:pt>
              <c:pt idx="145">
                <c:v>185.4809072380242</c:v>
              </c:pt>
              <c:pt idx="146">
                <c:v>188.27358153823036</c:v>
              </c:pt>
              <c:pt idx="147">
                <c:v>186.13911537622124</c:v>
              </c:pt>
              <c:pt idx="148">
                <c:v>191.6752197490313</c:v>
              </c:pt>
              <c:pt idx="149">
                <c:v>196.49553945920073</c:v>
              </c:pt>
              <c:pt idx="150">
                <c:v>198.53306444419914</c:v>
              </c:pt>
              <c:pt idx="151">
                <c:v>197.01558188622047</c:v>
              </c:pt>
              <c:pt idx="152">
                <c:v>193.20311372587619</c:v>
              </c:pt>
              <c:pt idx="153">
                <c:v>189.35403944708727</c:v>
              </c:pt>
              <c:pt idx="154">
                <c:v>197.14984632967261</c:v>
              </c:pt>
              <c:pt idx="155">
                <c:v>197.81108846761123</c:v>
              </c:pt>
              <c:pt idx="156">
                <c:v>208.10153329569886</c:v>
              </c:pt>
              <c:pt idx="157">
                <c:v>215.16688561838788</c:v>
              </c:pt>
              <c:pt idx="158">
                <c:v>218.91184492136225</c:v>
              </c:pt>
              <c:pt idx="159">
                <c:v>225.25400001901053</c:v>
              </c:pt>
              <c:pt idx="160">
                <c:v>222.26875040514912</c:v>
              </c:pt>
              <c:pt idx="161">
                <c:v>220.75037301018583</c:v>
              </c:pt>
              <c:pt idx="162">
                <c:v>219.24236805808428</c:v>
              </c:pt>
              <c:pt idx="163">
                <c:v>220.99169561800065</c:v>
              </c:pt>
              <c:pt idx="164">
                <c:v>221.42452584378597</c:v>
              </c:pt>
              <c:pt idx="165">
                <c:v>222.12831117663683</c:v>
              </c:pt>
              <c:pt idx="166">
                <c:v>219.35159887812594</c:v>
              </c:pt>
              <c:pt idx="167">
                <c:v>225.68760551099885</c:v>
              </c:pt>
              <c:pt idx="168">
                <c:v>228.84492030738778</c:v>
              </c:pt>
              <c:pt idx="169">
                <c:v>232.63287579471489</c:v>
              </c:pt>
              <c:pt idx="170">
                <c:v>232.26091850292721</c:v>
              </c:pt>
              <c:pt idx="171">
                <c:v>237.88987211518389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4C-4DA1-AE68-4D25A7721B98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100.65914464306687</c:v>
              </c:pt>
              <c:pt idx="76">
                <c:v>101.33581273428771</c:v>
              </c:pt>
              <c:pt idx="77">
                <c:v>101.98667057684258</c:v>
              </c:pt>
              <c:pt idx="78">
                <c:v>102.66108335271659</c:v>
              </c:pt>
              <c:pt idx="79">
                <c:v>103.33577760723674</c:v>
              </c:pt>
              <c:pt idx="80">
                <c:v>103.9457994322897</c:v>
              </c:pt>
              <c:pt idx="81">
                <c:v>104.62373213806589</c:v>
              </c:pt>
              <c:pt idx="82">
                <c:v>105.28162663031866</c:v>
              </c:pt>
              <c:pt idx="83">
                <c:v>105.96332488959652</c:v>
              </c:pt>
              <c:pt idx="84">
                <c:v>106.62339823456897</c:v>
              </c:pt>
              <c:pt idx="85">
                <c:v>107.30380526912839</c:v>
              </c:pt>
              <c:pt idx="86">
                <c:v>107.98353148892713</c:v>
              </c:pt>
              <c:pt idx="87">
                <c:v>108.64159148119934</c:v>
              </c:pt>
              <c:pt idx="88">
                <c:v>109.32385573619759</c:v>
              </c:pt>
              <c:pt idx="89">
                <c:v>109.9878229011246</c:v>
              </c:pt>
              <c:pt idx="90">
                <c:v>110.67792358636441</c:v>
              </c:pt>
              <c:pt idx="91">
                <c:v>111.37136561401451</c:v>
              </c:pt>
              <c:pt idx="92">
                <c:v>112.00105883706206</c:v>
              </c:pt>
              <c:pt idx="93">
                <c:v>112.70263976281591</c:v>
              </c:pt>
              <c:pt idx="94">
                <c:v>113.38542277860385</c:v>
              </c:pt>
              <c:pt idx="95">
                <c:v>114.09325367595501</c:v>
              </c:pt>
              <c:pt idx="96">
                <c:v>114.77936896135135</c:v>
              </c:pt>
              <c:pt idx="97">
                <c:v>115.48821186891375</c:v>
              </c:pt>
              <c:pt idx="98">
                <c:v>116.19534091188009</c:v>
              </c:pt>
              <c:pt idx="99">
                <c:v>116.87519428481639</c:v>
              </c:pt>
              <c:pt idx="100">
                <c:v>117.57328833313912</c:v>
              </c:pt>
              <c:pt idx="101">
                <c:v>118.24602790879646</c:v>
              </c:pt>
              <c:pt idx="102">
                <c:v>118.93909298668122</c:v>
              </c:pt>
              <c:pt idx="103">
                <c:v>119.63183354904271</c:v>
              </c:pt>
              <c:pt idx="104">
                <c:v>120.27929572253065</c:v>
              </c:pt>
              <c:pt idx="105">
                <c:v>120.96874531685192</c:v>
              </c:pt>
              <c:pt idx="106">
                <c:v>121.6153190128275</c:v>
              </c:pt>
              <c:pt idx="107">
                <c:v>122.24995762454247</c:v>
              </c:pt>
              <c:pt idx="108">
                <c:v>122.83071450230491</c:v>
              </c:pt>
              <c:pt idx="109">
                <c:v>123.39995546465042</c:v>
              </c:pt>
              <c:pt idx="110">
                <c:v>123.94609472894443</c:v>
              </c:pt>
              <c:pt idx="111">
                <c:v>124.4546198375787</c:v>
              </c:pt>
              <c:pt idx="112">
                <c:v>124.95661211058965</c:v>
              </c:pt>
              <c:pt idx="113">
                <c:v>125.41932778480711</c:v>
              </c:pt>
              <c:pt idx="114">
                <c:v>125.87770697665417</c:v>
              </c:pt>
              <c:pt idx="115">
                <c:v>126.32166149213936</c:v>
              </c:pt>
              <c:pt idx="116">
                <c:v>126.71431268326212</c:v>
              </c:pt>
              <c:pt idx="117">
                <c:v>127.14242755407231</c:v>
              </c:pt>
              <c:pt idx="118">
                <c:v>127.55251230871143</c:v>
              </c:pt>
              <c:pt idx="119">
                <c:v>127.97778325241909</c:v>
              </c:pt>
              <c:pt idx="120">
                <c:v>128.39404607137809</c:v>
              </c:pt>
              <c:pt idx="121">
                <c:v>128.83061077321702</c:v>
              </c:pt>
              <c:pt idx="122">
                <c:v>129.27638178660459</c:v>
              </c:pt>
              <c:pt idx="123">
                <c:v>129.71763702730939</c:v>
              </c:pt>
              <c:pt idx="124">
                <c:v>130.18440726970161</c:v>
              </c:pt>
              <c:pt idx="125">
                <c:v>130.64712449662878</c:v>
              </c:pt>
              <c:pt idx="126">
                <c:v>131.14442034442092</c:v>
              </c:pt>
              <c:pt idx="127">
                <c:v>131.65816707312689</c:v>
              </c:pt>
              <c:pt idx="128">
                <c:v>132.13629924224836</c:v>
              </c:pt>
              <c:pt idx="129">
                <c:v>132.6800102409278</c:v>
              </c:pt>
              <c:pt idx="130">
                <c:v>133.22088850562312</c:v>
              </c:pt>
              <c:pt idx="131">
                <c:v>133.79972691072962</c:v>
              </c:pt>
              <c:pt idx="132">
                <c:v>134.37962882309841</c:v>
              </c:pt>
              <c:pt idx="133">
                <c:v>135.00466501586828</c:v>
              </c:pt>
              <c:pt idx="134">
                <c:v>135.65699516850748</c:v>
              </c:pt>
              <c:pt idx="135">
                <c:v>136.31926209893732</c:v>
              </c:pt>
              <c:pt idx="136">
                <c:v>137.03831777794665</c:v>
              </c:pt>
              <c:pt idx="137">
                <c:v>137.77627858521529</c:v>
              </c:pt>
              <c:pt idx="138">
                <c:v>138.57843854633595</c:v>
              </c:pt>
              <c:pt idx="139">
                <c:v>139.41609290563989</c:v>
              </c:pt>
              <c:pt idx="140">
                <c:v>140.19804246781976</c:v>
              </c:pt>
              <c:pt idx="141">
                <c:v>141.08816873695059</c:v>
              </c:pt>
              <c:pt idx="142">
                <c:v>141.96884489108709</c:v>
              </c:pt>
              <c:pt idx="143">
                <c:v>142.89899060577264</c:v>
              </c:pt>
              <c:pt idx="144">
                <c:v>143.82239168045729</c:v>
              </c:pt>
              <c:pt idx="145">
                <c:v>144.80252506428437</c:v>
              </c:pt>
              <c:pt idx="146">
                <c:v>145.79934438367374</c:v>
              </c:pt>
              <c:pt idx="147">
                <c:v>146.77600223423227</c:v>
              </c:pt>
              <c:pt idx="148">
                <c:v>147.79278101692313</c:v>
              </c:pt>
              <c:pt idx="149">
                <c:v>148.7834595179346</c:v>
              </c:pt>
              <c:pt idx="150">
                <c:v>149.81446832306509</c:v>
              </c:pt>
              <c:pt idx="151">
                <c:v>150.85441135138058</c:v>
              </c:pt>
              <c:pt idx="152">
                <c:v>151.83546949839445</c:v>
              </c:pt>
              <c:pt idx="153">
                <c:v>152.89401243086843</c:v>
              </c:pt>
              <c:pt idx="154">
                <c:v>153.9302233401406</c:v>
              </c:pt>
              <c:pt idx="155">
                <c:v>155.0113764026141</c:v>
              </c:pt>
              <c:pt idx="156">
                <c:v>156.06376010912928</c:v>
              </c:pt>
              <c:pt idx="157">
                <c:v>157.15435888045411</c:v>
              </c:pt>
              <c:pt idx="158">
                <c:v>158.24599850527142</c:v>
              </c:pt>
              <c:pt idx="159">
                <c:v>159.29995161571713</c:v>
              </c:pt>
              <c:pt idx="160">
                <c:v>160.38806305192011</c:v>
              </c:pt>
              <c:pt idx="161">
                <c:v>161.43658758884237</c:v>
              </c:pt>
              <c:pt idx="162">
                <c:v>162.51563875805113</c:v>
              </c:pt>
              <c:pt idx="163">
                <c:v>163.58972289741834</c:v>
              </c:pt>
              <c:pt idx="164">
                <c:v>164.55613625970594</c:v>
              </c:pt>
              <c:pt idx="165">
                <c:v>165.61954522789813</c:v>
              </c:pt>
              <c:pt idx="166">
                <c:v>166.63227683014591</c:v>
              </c:pt>
              <c:pt idx="167">
                <c:v>167.67502025692679</c:v>
              </c:pt>
              <c:pt idx="168">
                <c:v>168.68228445260567</c:v>
              </c:pt>
              <c:pt idx="169">
                <c:v>169.71536460191814</c:v>
              </c:pt>
              <c:pt idx="170">
                <c:v>170.74873023892908</c:v>
              </c:pt>
              <c:pt idx="171">
                <c:v>171.7504516379561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4C-4DA1-AE68-4D25A7721B98}"/>
            </c:ext>
          </c:extLst>
        </c:ser>
        <c:ser>
          <c:idx val="4"/>
          <c:order val="4"/>
          <c:tx>
            <c:v>Nam PF</c:v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99.374165596481106</c:v>
              </c:pt>
              <c:pt idx="76">
                <c:v>100.69688844929938</c:v>
              </c:pt>
              <c:pt idx="77">
                <c:v>102.78627367277412</c:v>
              </c:pt>
              <c:pt idx="78">
                <c:v>108.22210415985887</c:v>
              </c:pt>
              <c:pt idx="79">
                <c:v>111.34150064203831</c:v>
              </c:pt>
              <c:pt idx="80">
                <c:v>114.99620717663547</c:v>
              </c:pt>
              <c:pt idx="81">
                <c:v>113.95787569751265</c:v>
              </c:pt>
              <c:pt idx="82">
                <c:v>115.62618021325244</c:v>
              </c:pt>
              <c:pt idx="83">
                <c:v>112.43518049734384</c:v>
              </c:pt>
              <c:pt idx="84">
                <c:v>110.76159148960728</c:v>
              </c:pt>
              <c:pt idx="85">
                <c:v>113.27825492170837</c:v>
              </c:pt>
              <c:pt idx="86">
                <c:v>113.15301088139981</c:v>
              </c:pt>
              <c:pt idx="87">
                <c:v>113.5524980467663</c:v>
              </c:pt>
              <c:pt idx="88">
                <c:v>112.28507010519053</c:v>
              </c:pt>
              <c:pt idx="89">
                <c:v>113.40806496952933</c:v>
              </c:pt>
              <c:pt idx="90">
                <c:v>116.05099025125099</c:v>
              </c:pt>
              <c:pt idx="91">
                <c:v>119.27838915581869</c:v>
              </c:pt>
              <c:pt idx="92">
                <c:v>119.81758195595937</c:v>
              </c:pt>
              <c:pt idx="93">
                <c:v>119.27106266580464</c:v>
              </c:pt>
              <c:pt idx="94">
                <c:v>122.4733469639594</c:v>
              </c:pt>
              <c:pt idx="95">
                <c:v>121.27094623383397</c:v>
              </c:pt>
              <c:pt idx="96">
                <c:v>124.52191917696119</c:v>
              </c:pt>
              <c:pt idx="97">
                <c:v>119.68247557326153</c:v>
              </c:pt>
              <c:pt idx="98">
                <c:v>117.80639053648139</c:v>
              </c:pt>
              <c:pt idx="99">
                <c:v>120.95325946424826</c:v>
              </c:pt>
              <c:pt idx="100">
                <c:v>124.2962455972356</c:v>
              </c:pt>
              <c:pt idx="101">
                <c:v>123.14950527603649</c:v>
              </c:pt>
              <c:pt idx="102">
                <c:v>124.93723458527913</c:v>
              </c:pt>
              <c:pt idx="103">
                <c:v>122.46236001278794</c:v>
              </c:pt>
              <c:pt idx="104">
                <c:v>117.78247749899657</c:v>
              </c:pt>
              <c:pt idx="105">
                <c:v>103.48096479891007</c:v>
              </c:pt>
              <c:pt idx="106">
                <c:v>111.37501580006636</c:v>
              </c:pt>
              <c:pt idx="107">
                <c:v>114.34851247949625</c:v>
              </c:pt>
              <c:pt idx="108">
                <c:v>117.91867045266858</c:v>
              </c:pt>
              <c:pt idx="109">
                <c:v>120.54925714400294</c:v>
              </c:pt>
              <c:pt idx="110">
                <c:v>119.06026420754797</c:v>
              </c:pt>
              <c:pt idx="111">
                <c:v>120.88411538473107</c:v>
              </c:pt>
              <c:pt idx="112">
                <c:v>117.22219960621088</c:v>
              </c:pt>
              <c:pt idx="113">
                <c:v>127.46521533445309</c:v>
              </c:pt>
              <c:pt idx="114">
                <c:v>132.22829359819553</c:v>
              </c:pt>
              <c:pt idx="115">
                <c:v>132.57277998857981</c:v>
              </c:pt>
              <c:pt idx="116">
                <c:v>137.79929934797212</c:v>
              </c:pt>
              <c:pt idx="117">
                <c:v>138.53878826644635</c:v>
              </c:pt>
              <c:pt idx="118">
                <c:v>142.15848262841115</c:v>
              </c:pt>
              <c:pt idx="119">
                <c:v>145.71105211270842</c:v>
              </c:pt>
              <c:pt idx="120">
                <c:v>142.67353453046928</c:v>
              </c:pt>
              <c:pt idx="121">
                <c:v>147.50926913333197</c:v>
              </c:pt>
              <c:pt idx="122">
                <c:v>152.96653814258403</c:v>
              </c:pt>
              <c:pt idx="123">
                <c:v>148.84281960521889</c:v>
              </c:pt>
              <c:pt idx="124">
                <c:v>149.72724759137824</c:v>
              </c:pt>
              <c:pt idx="125">
                <c:v>149.81900965314264</c:v>
              </c:pt>
              <c:pt idx="126">
                <c:v>156.84554116413054</c:v>
              </c:pt>
              <c:pt idx="127">
                <c:v>159.51105089468606</c:v>
              </c:pt>
              <c:pt idx="128">
                <c:v>167.17640744466482</c:v>
              </c:pt>
              <c:pt idx="129">
                <c:v>173.31542509970953</c:v>
              </c:pt>
              <c:pt idx="130">
                <c:v>168.02067011180597</c:v>
              </c:pt>
              <c:pt idx="131">
                <c:v>172.93642478525669</c:v>
              </c:pt>
              <c:pt idx="132">
                <c:v>157.44321940033154</c:v>
              </c:pt>
              <c:pt idx="133">
                <c:v>162.1076370408561</c:v>
              </c:pt>
              <c:pt idx="134">
                <c:v>160.30742546999929</c:v>
              </c:pt>
              <c:pt idx="135">
                <c:v>158.28623811445058</c:v>
              </c:pt>
              <c:pt idx="136">
                <c:v>164.13851140341092</c:v>
              </c:pt>
              <c:pt idx="137">
                <c:v>175.35168206122631</c:v>
              </c:pt>
              <c:pt idx="138">
                <c:v>171.58165262766101</c:v>
              </c:pt>
              <c:pt idx="139">
                <c:v>180.28444953953078</c:v>
              </c:pt>
              <c:pt idx="140">
                <c:v>175.82572577974423</c:v>
              </c:pt>
              <c:pt idx="141">
                <c:v>173.0856312375644</c:v>
              </c:pt>
              <c:pt idx="142">
                <c:v>173.99641416660913</c:v>
              </c:pt>
              <c:pt idx="143">
                <c:v>169.02535015096163</c:v>
              </c:pt>
              <c:pt idx="144">
                <c:v>177.35099124478347</c:v>
              </c:pt>
              <c:pt idx="145">
                <c:v>183.34486822893209</c:v>
              </c:pt>
              <c:pt idx="146">
                <c:v>182.97545078971669</c:v>
              </c:pt>
              <c:pt idx="147">
                <c:v>180.51489300329195</c:v>
              </c:pt>
              <c:pt idx="148">
                <c:v>179.31967967923583</c:v>
              </c:pt>
              <c:pt idx="149">
                <c:v>187.31188936651199</c:v>
              </c:pt>
              <c:pt idx="150">
                <c:v>189.23610120499993</c:v>
              </c:pt>
              <c:pt idx="151">
                <c:v>185.66971606772123</c:v>
              </c:pt>
              <c:pt idx="152">
                <c:v>181.22693756201201</c:v>
              </c:pt>
              <c:pt idx="153">
                <c:v>182.53377168374618</c:v>
              </c:pt>
              <c:pt idx="154">
                <c:v>196.09971503097935</c:v>
              </c:pt>
              <c:pt idx="155">
                <c:v>196.10221505272415</c:v>
              </c:pt>
              <c:pt idx="156">
                <c:v>206.24201796407911</c:v>
              </c:pt>
              <c:pt idx="157">
                <c:v>210.43328215161876</c:v>
              </c:pt>
              <c:pt idx="158">
                <c:v>213.57794755835016</c:v>
              </c:pt>
              <c:pt idx="159">
                <c:v>219.41623877098908</c:v>
              </c:pt>
              <c:pt idx="160">
                <c:v>217.06763410602963</c:v>
              </c:pt>
              <c:pt idx="161">
                <c:v>216.79317685349167</c:v>
              </c:pt>
              <c:pt idx="162">
                <c:v>213.73763979003792</c:v>
              </c:pt>
              <c:pt idx="163">
                <c:v>212.90205653659027</c:v>
              </c:pt>
              <c:pt idx="164">
                <c:v>211.74878591121464</c:v>
              </c:pt>
              <c:pt idx="165">
                <c:v>210.86154482333316</c:v>
              </c:pt>
              <c:pt idx="166">
                <c:v>212.84299179175702</c:v>
              </c:pt>
              <c:pt idx="167">
                <c:v>219.0613858601555</c:v>
              </c:pt>
              <c:pt idx="168">
                <c:v>219.99781638949361</c:v>
              </c:pt>
              <c:pt idx="169">
                <c:v>221.113990211897</c:v>
              </c:pt>
              <c:pt idx="170">
                <c:v>224.33031264515063</c:v>
              </c:pt>
              <c:pt idx="171">
                <c:v>233.06222996777245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74C-4DA1-AE68-4D25A772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</c:lineChart>
      <c:dateAx>
        <c:axId val="541881912"/>
        <c:scaling>
          <c:orientation val="minMax"/>
          <c:max val="45930"/>
          <c:min val="43008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8"/>
        <c:majorTimeUnit val="months"/>
        <c:minorUnit val="1"/>
        <c:min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6.0960810000000087</c:v>
                </c:pt>
                <c:pt idx="1">
                  <c:v>2.9745410000000083</c:v>
                </c:pt>
                <c:pt idx="2">
                  <c:v>2.7782164369346107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8.782430875849311</c:v>
                </c:pt>
                <c:pt idx="1">
                  <c:v>6.8389184068161635</c:v>
                </c:pt>
                <c:pt idx="2">
                  <c:v>5.3176856778488935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15.415608287080529</c:v>
                </c:pt>
                <c:pt idx="1">
                  <c:v>10.999280546592383</c:v>
                </c:pt>
                <c:pt idx="2">
                  <c:v>14.520386104268269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5.7677536704761279</c:v>
                </c:pt>
                <c:pt idx="1">
                  <c:v>21.299830939405552</c:v>
                </c:pt>
                <c:pt idx="2">
                  <c:v>3.8070680449328931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10.580190239296305</c:v>
                </c:pt>
                <c:pt idx="1">
                  <c:v>17.9891665898841</c:v>
                </c:pt>
                <c:pt idx="2">
                  <c:v>9.4064815148349865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15.446712340319291</c:v>
                </c:pt>
                <c:pt idx="1">
                  <c:v>26.446851821350513</c:v>
                </c:pt>
                <c:pt idx="2">
                  <c:v>18.992617397042167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17.891041145971663</c:v>
                </c:pt>
                <c:pt idx="1">
                  <c:v>18.175161627364123</c:v>
                </c:pt>
                <c:pt idx="2">
                  <c:v>19.856029825192479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12.085953851017672</c:v>
                </c:pt>
                <c:pt idx="1">
                  <c:v>10.605150233440108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8.4685973564364794</c:v>
                </c:pt>
                <c:pt idx="1">
                  <c:v>5.2772536027307027</c:v>
                </c:pt>
                <c:pt idx="2">
                  <c:v>5.0765388375706433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11.56271187620832</c:v>
                </c:pt>
                <c:pt idx="1">
                  <c:v>9.5695267647446958</c:v>
                </c:pt>
                <c:pt idx="2">
                  <c:v>8.0094140951526569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22.447978388554436</c:v>
                </c:pt>
                <c:pt idx="1">
                  <c:v>17.762560083787783</c:v>
                </c:pt>
                <c:pt idx="2">
                  <c:v>21.498209565075289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5.75734249405635</c:v>
                </c:pt>
                <c:pt idx="1">
                  <c:v>21.287890873593685</c:v>
                </c:pt>
                <c:pt idx="2">
                  <c:v>3.796849867260299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20.650630021140692</c:v>
                </c:pt>
                <c:pt idx="1">
                  <c:v>28.734335272286927</c:v>
                </c:pt>
                <c:pt idx="2">
                  <c:v>19.370032684844517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17.235087227843103</c:v>
                </c:pt>
                <c:pt idx="1">
                  <c:v>28.405628904037261</c:v>
                </c:pt>
                <c:pt idx="2">
                  <c:v>20.835921588557717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17.16961119125504</c:v>
                </c:pt>
                <c:pt idx="1">
                  <c:v>17.451993007656231</c:v>
                </c:pt>
                <c:pt idx="2">
                  <c:v>19.122575193451308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9.6430964250136419</c:v>
                </c:pt>
                <c:pt idx="1">
                  <c:v>8.1945661832638841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2.4235474691734371</c:v>
                </c:pt>
                <c:pt idx="1">
                  <c:v>2.4235474691734371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3.952437220650018</c:v>
                </c:pt>
                <c:pt idx="1">
                  <c:v>3.952437220650018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7.0957010635233075</c:v>
                </c:pt>
                <c:pt idx="1">
                  <c:v>7.0957010635233075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9.1492356270582942</c:v>
                </c:pt>
                <c:pt idx="1">
                  <c:v>9.1492356270582942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8.5054290474362979</c:v>
                </c:pt>
                <c:pt idx="1">
                  <c:v>8.5054290474362979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15.31875953346149</c:v>
                </c:pt>
                <c:pt idx="1">
                  <c:v>15.31875953346149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12.005274266118438</c:v>
                </c:pt>
                <c:pt idx="1">
                  <c:v>12.005274266118438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11.328564455856549</c:v>
                </c:pt>
                <c:pt idx="1">
                  <c:v>11.328564455856549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4.7139387764155938</c:v>
                </c:pt>
                <c:pt idx="1">
                  <c:v>4.7139387764155938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6.6092723714974211</c:v>
                </c:pt>
                <c:pt idx="1">
                  <c:v>6.6092723714974655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13.621132219092713</c:v>
                </c:pt>
                <c:pt idx="1">
                  <c:v>13.621132219092758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9.1384915967772216</c:v>
                </c:pt>
                <c:pt idx="1">
                  <c:v>9.1384915967772642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18.386922168951038</c:v>
                </c:pt>
                <c:pt idx="1">
                  <c:v>18.386922168951081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17.105152315285331</c:v>
                </c:pt>
                <c:pt idx="1">
                  <c:v>17.105028020834734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11.319862048562591</c:v>
                </c:pt>
                <c:pt idx="1">
                  <c:v>11.342906363566808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8.9022139537334954</c:v>
                </c:pt>
                <c:pt idx="1">
                  <c:v>8.9313615099646313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2.4235474691734371</c:v>
                </c:pt>
                <c:pt idx="1">
                  <c:v>2.4235474691734371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3.952437220650018</c:v>
                </c:pt>
                <c:pt idx="1">
                  <c:v>3.952437220650018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7.0957010635233075</c:v>
                </c:pt>
                <c:pt idx="1">
                  <c:v>7.0957010635233075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9.1492356270582942</c:v>
                </c:pt>
                <c:pt idx="1">
                  <c:v>9.1492356270582942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8.5054290474362979</c:v>
                </c:pt>
                <c:pt idx="1">
                  <c:v>8.5054290474362979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15.31875953346149</c:v>
                </c:pt>
                <c:pt idx="1">
                  <c:v>15.31875953346149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12.005274266118438</c:v>
                </c:pt>
                <c:pt idx="1">
                  <c:v>12.005274266118438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11.328564455856549</c:v>
                </c:pt>
                <c:pt idx="1">
                  <c:v>11.328564455856549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4.7139387764155938</c:v>
                </c:pt>
                <c:pt idx="1">
                  <c:v>4.7139387764155938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6.6092723714974211</c:v>
                </c:pt>
                <c:pt idx="1">
                  <c:v>6.6092723714974655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13.621132219092713</c:v>
                </c:pt>
                <c:pt idx="1">
                  <c:v>13.621132219092758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9.1384915967772216</c:v>
                </c:pt>
                <c:pt idx="1">
                  <c:v>9.1384915967772642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18.386922168951038</c:v>
                </c:pt>
                <c:pt idx="1">
                  <c:v>18.386922168951081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17.105152315285331</c:v>
                </c:pt>
                <c:pt idx="1">
                  <c:v>17.105028020834734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11.319862048562591</c:v>
                </c:pt>
                <c:pt idx="1">
                  <c:v>11.342906363566808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8.9022139537334954</c:v>
                </c:pt>
                <c:pt idx="1">
                  <c:v>8.9313615099646313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4725695417980764E-3"/>
                  <c:y val="5.7273215041768544E-3"/>
                </c:manualLayout>
              </c:layout>
              <c:tx>
                <c:rich>
                  <a:bodyPr/>
                  <a:lstStyle/>
                  <a:p>
                    <a:fld id="{C17942BE-6675-495A-94EF-EE801ABEAE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layout>
                <c:manualLayout>
                  <c:x val="6.1726444861044276E-2"/>
                  <c:y val="3.252562266204112E-2"/>
                </c:manualLayout>
              </c:layout>
              <c:tx>
                <c:rich>
                  <a:bodyPr/>
                  <a:lstStyle/>
                  <a:p>
                    <a:fld id="{9D90A11C-D3D8-412B-9A9E-FB716664343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layout>
                <c:manualLayout>
                  <c:x val="-4.8039050880104392E-2"/>
                  <c:y val="-3.0444267586495637E-2"/>
                </c:manualLayout>
              </c:layout>
              <c:tx>
                <c:rich>
                  <a:bodyPr/>
                  <a:lstStyle/>
                  <a:p>
                    <a:fld id="{85CE0501-4FC9-4F14-8D99-48FB7D99D22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layout>
                <c:manualLayout>
                  <c:x val="-3.5797991567440055E-2"/>
                  <c:y val="-9.9255106380370633E-2"/>
                </c:manualLayout>
              </c:layout>
              <c:tx>
                <c:rich>
                  <a:bodyPr/>
                  <a:lstStyle/>
                  <a:p>
                    <a:fld id="{F013F427-ADC8-43B5-89B9-35032D4FF5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layout>
                <c:manualLayout>
                  <c:x val="-0.11855484423092577"/>
                  <c:y val="-6.9462897706431104E-2"/>
                </c:manualLayout>
              </c:layout>
              <c:tx>
                <c:rich>
                  <a:bodyPr/>
                  <a:lstStyle/>
                  <a:p>
                    <a:fld id="{FEBC107C-A3F6-44C4-BA81-F99ADA481B4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layout>
                <c:manualLayout>
                  <c:x val="-0.10660968579613786"/>
                  <c:y val="-3.9548289806574585E-2"/>
                </c:manualLayout>
              </c:layout>
              <c:tx>
                <c:rich>
                  <a:bodyPr/>
                  <a:lstStyle/>
                  <a:p>
                    <a:fld id="{45817832-48CE-4BDE-A88C-55BCAF84985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layout>
                <c:manualLayout>
                  <c:x val="-3.838564412650898E-2"/>
                  <c:y val="-7.5154622357464076E-2"/>
                </c:manualLayout>
              </c:layout>
              <c:tx>
                <c:rich>
                  <a:bodyPr/>
                  <a:lstStyle/>
                  <a:p>
                    <a:fld id="{E0420B79-40FF-47B1-A42D-62B7E7788015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3037BA3-8136-4F80-8601-37F62382DDB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21B6388-AB3F-4BCE-A2D6-FB998020D2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511C8A2-D298-4D62-88F7-35BBB6A9019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7F8D399-734F-4FCC-9F65-7DA84917564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F7077C4-A280-4993-B956-AD930EBE568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A1-457B-BD93-6F5FA6695E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1AD8881-09E8-47AA-8409-7644B4C93D0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A1-457B-BD93-6F5FA6695E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DA7CFEB-0B1E-46FC-A31A-AFFD6EC7559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A1-457B-BD93-6F5FA6695E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0.45833333333333331</c:v>
              </c:pt>
              <c:pt idx="2">
                <c:v>0.54166666666666663</c:v>
              </c:pt>
              <c:pt idx="3">
                <c:v>1.2916666666666667</c:v>
              </c:pt>
              <c:pt idx="4">
                <c:v>3.0416666666666665</c:v>
              </c:pt>
              <c:pt idx="5">
                <c:v>4.291666666666667</c:v>
              </c:pt>
              <c:pt idx="6">
                <c:v>6.541666666666667</c:v>
              </c:pt>
              <c:pt idx="7">
                <c:v>9.7916666666666661</c:v>
              </c:pt>
              <c:pt idx="8">
                <c:v>11.791666666666666</c:v>
              </c:pt>
              <c:pt idx="9">
                <c:v>15.041666666666666</c:v>
              </c:pt>
              <c:pt idx="10">
                <c:v>17.791666666666668</c:v>
              </c:pt>
              <c:pt idx="11">
                <c:v>19.791666666666668</c:v>
              </c:pt>
              <c:pt idx="12">
                <c:v>23.041666666666668</c:v>
              </c:pt>
              <c:pt idx="13">
                <c:v>24.791666666666668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7.4107193184205595</c:v>
              </c:pt>
              <c:pt idx="3">
                <c:v>7.3650000000000002</c:v>
              </c:pt>
              <c:pt idx="4">
                <c:v>8.51</c:v>
              </c:pt>
              <c:pt idx="5">
                <c:v>8.7449999999999992</c:v>
              </c:pt>
              <c:pt idx="6">
                <c:v>9.33</c:v>
              </c:pt>
              <c:pt idx="7">
                <c:v>10.360000000000001</c:v>
              </c:pt>
              <c:pt idx="8">
                <c:v>10.94</c:v>
              </c:pt>
              <c:pt idx="9">
                <c:v>11.286719999999999</c:v>
              </c:pt>
              <c:pt idx="10">
                <c:v>11.407999999999999</c:v>
              </c:pt>
              <c:pt idx="11">
                <c:v>11.618</c:v>
              </c:pt>
              <c:pt idx="12">
                <c:v>11.699</c:v>
              </c:pt>
              <c:pt idx="13">
                <c:v>11.718669999999999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BB81BA-2B94-4C86-8130-86580E959A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9E69EE-5964-4DF4-8032-A60EF22B63A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6D24BD-4CAC-4F8B-8618-8C4E9300852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layout>
                <c:manualLayout>
                  <c:x val="-3.096900794721329E-2"/>
                  <c:y val="3.7707082362363926E-2"/>
                </c:manualLayout>
              </c:layout>
              <c:tx>
                <c:rich>
                  <a:bodyPr/>
                  <a:lstStyle/>
                  <a:p>
                    <a:fld id="{91A91F66-8AAC-4DCD-A285-2D47E692103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layout>
                <c:manualLayout>
                  <c:x val="-8.9775669204626679E-2"/>
                  <c:y val="-5.5691158873234656E-2"/>
                </c:manualLayout>
              </c:layout>
              <c:tx>
                <c:rich>
                  <a:bodyPr/>
                  <a:lstStyle/>
                  <a:p>
                    <a:fld id="{A750B5BE-A50F-4814-BE27-B0DA4200624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FAFC803-13B8-4D38-B60A-91B9744520D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1.5063058946946021E-2"/>
                  <c:y val="4.0725455221725632E-2"/>
                </c:manualLayout>
              </c:layout>
              <c:tx>
                <c:rich>
                  <a:bodyPr/>
                  <a:lstStyle/>
                  <a:p>
                    <a:fld id="{4551358E-D1FC-49E4-A606-C5C6D80D038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7.5912687855872393E-2"/>
                  <c:y val="-5.5788991284193019E-2"/>
                </c:manualLayout>
              </c:layout>
              <c:tx>
                <c:rich>
                  <a:bodyPr/>
                  <a:lstStyle/>
                  <a:p>
                    <a:fld id="{0144C109-5F8A-4E24-BBBE-063E575E530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A28BA01-DC22-4FD4-875E-6A8A1C65766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layout>
                <c:manualLayout>
                  <c:x val="-4.6874956947480562E-2"/>
                  <c:y val="-4.6807357699762159E-2"/>
                </c:manualLayout>
              </c:layout>
              <c:tx>
                <c:rich>
                  <a:bodyPr/>
                  <a:lstStyle/>
                  <a:p>
                    <a:fld id="{3AF905EC-70C3-4D08-89D9-E1C03B20DB3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AA7C2B-1613-430C-B843-63A5398F634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0424F51-3080-44D3-B79C-D2F99857890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NA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2"/>
              <c:pt idx="1">
                <c:v>1.2250000000000001</c:v>
              </c:pt>
              <c:pt idx="2">
                <c:v>4.333333333333333</c:v>
              </c:pt>
              <c:pt idx="3">
                <c:v>5.4111111111111114</c:v>
              </c:pt>
              <c:pt idx="4">
                <c:v>6.5</c:v>
              </c:pt>
              <c:pt idx="5">
                <c:v>9.4111111111111114</c:v>
              </c:pt>
              <c:pt idx="6">
                <c:v>10.5</c:v>
              </c:pt>
              <c:pt idx="7">
                <c:v>11.333333333333334</c:v>
              </c:pt>
              <c:pt idx="8">
                <c:v>14.333333333333334</c:v>
              </c:pt>
              <c:pt idx="9">
                <c:v>15.411111111111111</c:v>
              </c:pt>
              <c:pt idx="10">
                <c:v>18.333333333333332</c:v>
              </c:pt>
              <c:pt idx="11">
                <c:v>22.411111111111111</c:v>
              </c:pt>
            </c:numLit>
          </c:xVal>
          <c:yVal>
            <c:numLit>
              <c:formatCode>General</c:formatCode>
              <c:ptCount val="12"/>
              <c:pt idx="1">
                <c:v>7.46</c:v>
              </c:pt>
              <c:pt idx="2">
                <c:v>7.8949999999999996</c:v>
              </c:pt>
              <c:pt idx="3">
                <c:v>8.19</c:v>
              </c:pt>
              <c:pt idx="4">
                <c:v>8.5150000000000006</c:v>
              </c:pt>
              <c:pt idx="5">
                <c:v>9.16</c:v>
              </c:pt>
              <c:pt idx="6">
                <c:v>9.39</c:v>
              </c:pt>
              <c:pt idx="7">
                <c:v>9.67</c:v>
              </c:pt>
              <c:pt idx="8">
                <c:v>10.119999999999999</c:v>
              </c:pt>
              <c:pt idx="9">
                <c:v>10.074999999999999</c:v>
              </c:pt>
              <c:pt idx="10">
                <c:v>10.35</c:v>
              </c:pt>
              <c:pt idx="11">
                <c:v>10.32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{"R2023","R186","R2030","R213","R2032","R2035","R209","R2037","R2040","R214","R2044","R2048"}</c15:f>
                <c15:dlblRangeCache>
                  <c:ptCount val="12"/>
                  <c:pt idx="0">
                    <c:v>R2023</c:v>
                  </c:pt>
                  <c:pt idx="1">
                    <c:v>R186</c:v>
                  </c:pt>
                  <c:pt idx="2">
                    <c:v>R2030</c:v>
                  </c:pt>
                  <c:pt idx="3">
                    <c:v>R213</c:v>
                  </c:pt>
                  <c:pt idx="4">
                    <c:v>R2032</c:v>
                  </c:pt>
                  <c:pt idx="5">
                    <c:v>R2035</c:v>
                  </c:pt>
                  <c:pt idx="6">
                    <c:v>R209</c:v>
                  </c:pt>
                  <c:pt idx="7">
                    <c:v>R2037</c:v>
                  </c:pt>
                  <c:pt idx="8">
                    <c:v>R2040</c:v>
                  </c:pt>
                  <c:pt idx="9">
                    <c:v>R214</c:v>
                  </c:pt>
                  <c:pt idx="10">
                    <c:v>R2044</c:v>
                  </c:pt>
                  <c:pt idx="11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97100</xdr:colOff>
      <xdr:row>16</xdr:row>
      <xdr:rowOff>153275</xdr:rowOff>
    </xdr:from>
    <xdr:to>
      <xdr:col>12</xdr:col>
      <xdr:colOff>469407</xdr:colOff>
      <xdr:row>31</xdr:row>
      <xdr:rowOff>142328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DA1359-380C-706F-D639-DE6036CA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376" y="3076465"/>
          <a:ext cx="5255238" cy="2540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560294</xdr:colOff>
      <xdr:row>22</xdr:row>
      <xdr:rowOff>0</xdr:rowOff>
    </xdr:from>
    <xdr:to>
      <xdr:col>19</xdr:col>
      <xdr:colOff>89648</xdr:colOff>
      <xdr:row>37</xdr:row>
      <xdr:rowOff>22412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4A59400-3C41-4648-A724-3D134E62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8" t="str">
        <f>"IJG Money Market Index [average returns] -as at "&amp; TEXT(Map!$N$16, " mmmm yyyy")</f>
        <v>IJG Money Market Index [average returns] -as at  September 2025</v>
      </c>
      <c r="C4" s="469"/>
      <c r="D4" s="469"/>
      <c r="E4" s="469"/>
      <c r="F4" s="469"/>
      <c r="G4" s="470"/>
      <c r="I4" s="471" t="str">
        <f>"IJG Money Market Index Performance [average returns, %] -as at "&amp; TEXT(Map!$N$16, " mmmm yyyy")</f>
        <v>IJG Money Market Index Performance [average returns, %] -as at  September 2025</v>
      </c>
      <c r="J4" s="472"/>
      <c r="K4" s="472"/>
      <c r="L4" s="472"/>
      <c r="M4" s="472"/>
      <c r="N4" s="472"/>
      <c r="O4" s="472"/>
      <c r="P4" s="473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302.546008754686</v>
      </c>
      <c r="D6" s="268">
        <v>300.78143225273516</v>
      </c>
      <c r="E6" s="268">
        <v>297.14129670142978</v>
      </c>
      <c r="F6" s="268">
        <v>291.74614624066146</v>
      </c>
      <c r="G6" s="269">
        <v>280.61465552875489</v>
      </c>
      <c r="I6" s="270" t="s">
        <v>36</v>
      </c>
      <c r="J6" s="271">
        <v>0.58666403997575944</v>
      </c>
      <c r="K6" s="271">
        <v>1.818903031404262</v>
      </c>
      <c r="L6" s="271">
        <v>3.7018012587956228</v>
      </c>
      <c r="M6" s="271">
        <v>7.8154696463042628</v>
      </c>
      <c r="N6" s="271">
        <v>5.6824149050993533</v>
      </c>
      <c r="O6" s="271">
        <v>8.0039667765037024</v>
      </c>
      <c r="P6" s="272">
        <v>6.6534666187111124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237.36513712287459</v>
      </c>
      <c r="D8" s="268">
        <v>236.21210483754516</v>
      </c>
      <c r="E8" s="268">
        <v>233.83348296900374</v>
      </c>
      <c r="F8" s="268">
        <v>230.38463020262165</v>
      </c>
      <c r="G8" s="269">
        <v>223.37183490447489</v>
      </c>
      <c r="I8" s="270" t="s">
        <v>37</v>
      </c>
      <c r="J8" s="271">
        <v>0.48813429189940027</v>
      </c>
      <c r="K8" s="271">
        <v>1.5103286787799375</v>
      </c>
      <c r="L8" s="271">
        <v>3.0299360309381962</v>
      </c>
      <c r="M8" s="271">
        <v>6.2645777272608782</v>
      </c>
      <c r="N8" s="271">
        <v>4.5757966778886106</v>
      </c>
      <c r="O8" s="271">
        <v>6.4776375668701203</v>
      </c>
      <c r="P8" s="272">
        <v>5.1499345273885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280.79790838185068</v>
      </c>
      <c r="D10" s="268">
        <v>279.27571020270506</v>
      </c>
      <c r="E10" s="268">
        <v>276.190909591241</v>
      </c>
      <c r="F10" s="268">
        <v>271.76207791657384</v>
      </c>
      <c r="G10" s="269">
        <v>262.66849994194234</v>
      </c>
      <c r="I10" s="270" t="s">
        <v>38</v>
      </c>
      <c r="J10" s="271">
        <v>0.54505212001458858</v>
      </c>
      <c r="K10" s="271">
        <v>1.6680486687371321</v>
      </c>
      <c r="L10" s="271">
        <v>3.324904833871134</v>
      </c>
      <c r="M10" s="271">
        <v>6.9020108783182987</v>
      </c>
      <c r="N10" s="271">
        <v>5.0245405059790027</v>
      </c>
      <c r="O10" s="271">
        <v>7.2471186526070763</v>
      </c>
      <c r="P10" s="272">
        <v>8.7337940751912377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299.40122643735776</v>
      </c>
      <c r="D12" s="268">
        <v>297.7215965844415</v>
      </c>
      <c r="E12" s="268">
        <v>294.27532356713465</v>
      </c>
      <c r="F12" s="268">
        <v>289.22603043554722</v>
      </c>
      <c r="G12" s="269">
        <v>278.75325822863596</v>
      </c>
      <c r="I12" s="270" t="s">
        <v>39</v>
      </c>
      <c r="J12" s="271">
        <v>0.56416124063067841</v>
      </c>
      <c r="K12" s="271">
        <v>1.7418731574527335</v>
      </c>
      <c r="L12" s="271">
        <v>3.5180775348911952</v>
      </c>
      <c r="M12" s="271">
        <v>7.4072562738571213</v>
      </c>
      <c r="N12" s="271">
        <v>5.3686920157167251</v>
      </c>
      <c r="O12" s="271">
        <v>9.5608192504418987</v>
      </c>
      <c r="P12" s="272">
        <v>7.3400584877714614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320.6881178504878</v>
      </c>
      <c r="D14" s="268">
        <v>318.78697598103565</v>
      </c>
      <c r="E14" s="268">
        <v>314.84679858069495</v>
      </c>
      <c r="F14" s="268">
        <v>308.97392233865725</v>
      </c>
      <c r="G14" s="269">
        <v>296.9658476137638</v>
      </c>
      <c r="I14" s="270" t="s">
        <v>51</v>
      </c>
      <c r="J14" s="271">
        <v>0.5963674844625011</v>
      </c>
      <c r="K14" s="271">
        <v>1.8552893966605533</v>
      </c>
      <c r="L14" s="271">
        <v>3.7913217475327832</v>
      </c>
      <c r="M14" s="271">
        <v>7.9882149504199473</v>
      </c>
      <c r="N14" s="271">
        <v>5.8163207828368035</v>
      </c>
      <c r="O14" s="271">
        <v>10.180975844896212</v>
      </c>
      <c r="P14" s="272">
        <v>7.8279549324459685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300.55365800403962</v>
      </c>
      <c r="D16" s="268">
        <v>298.88088904507742</v>
      </c>
      <c r="E16" s="268">
        <v>295.44642683610135</v>
      </c>
      <c r="F16" s="268">
        <v>290.41474386396106</v>
      </c>
      <c r="G16" s="269">
        <v>279.66928695246344</v>
      </c>
      <c r="I16" s="270" t="s">
        <v>52</v>
      </c>
      <c r="J16" s="271">
        <v>0.55967745689819992</v>
      </c>
      <c r="K16" s="271">
        <v>1.7286488188843485</v>
      </c>
      <c r="L16" s="271">
        <v>3.4911843679768184</v>
      </c>
      <c r="M16" s="271">
        <v>7.4675239741738286</v>
      </c>
      <c r="N16" s="271">
        <v>5.4031770975631055</v>
      </c>
      <c r="O16" s="271">
        <v>5.7637387614090541</v>
      </c>
      <c r="P16" s="272">
        <v>5.4333466132068242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307.54813439095307</v>
      </c>
      <c r="D18" s="268">
        <v>305.69226670544003</v>
      </c>
      <c r="E18" s="268">
        <v>301.84342014103021</v>
      </c>
      <c r="F18" s="268">
        <v>296.24703098140901</v>
      </c>
      <c r="G18" s="269">
        <v>284.75415563625251</v>
      </c>
      <c r="I18" s="270" t="s">
        <v>41</v>
      </c>
      <c r="J18" s="271">
        <v>0.60710324978594521</v>
      </c>
      <c r="K18" s="271">
        <v>1.889958127050595</v>
      </c>
      <c r="L18" s="271">
        <v>3.8147566819845213</v>
      </c>
      <c r="M18" s="271">
        <v>8.0047923106758123</v>
      </c>
      <c r="N18" s="271">
        <v>5.8402421209577948</v>
      </c>
      <c r="O18" s="271">
        <v>8.3383676779779989</v>
      </c>
      <c r="P18" s="272">
        <v>6.8975836934473289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318.83084127737192</v>
      </c>
      <c r="D20" s="268">
        <v>316.87859509408702</v>
      </c>
      <c r="E20" s="268">
        <v>312.85435691920918</v>
      </c>
      <c r="F20" s="268">
        <v>306.91981994210903</v>
      </c>
      <c r="G20" s="269">
        <v>294.77075449412405</v>
      </c>
      <c r="I20" s="270" t="s">
        <v>42</v>
      </c>
      <c r="J20" s="271">
        <v>0.6160864802828403</v>
      </c>
      <c r="K20" s="271">
        <v>1.9103088149435843</v>
      </c>
      <c r="L20" s="271">
        <v>3.8808250759138074</v>
      </c>
      <c r="M20" s="271">
        <v>8.1623045761574975</v>
      </c>
      <c r="N20" s="271">
        <v>5.9331208858435902</v>
      </c>
      <c r="O20" s="271">
        <v>8.4766049714597678</v>
      </c>
      <c r="P20" s="272">
        <v>7.0492563645874196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314.69154979486541</v>
      </c>
      <c r="D22" s="268">
        <v>312.75390074257371</v>
      </c>
      <c r="E22" s="268">
        <v>308.74273798793746</v>
      </c>
      <c r="F22" s="268">
        <v>302.79469027601363</v>
      </c>
      <c r="G22" s="269">
        <v>290.69308525509808</v>
      </c>
      <c r="I22" s="270" t="s">
        <v>43</v>
      </c>
      <c r="J22" s="271">
        <v>0.61954432788564606</v>
      </c>
      <c r="K22" s="271">
        <v>1.9267859855412572</v>
      </c>
      <c r="L22" s="271">
        <v>3.9290185399245781</v>
      </c>
      <c r="M22" s="271">
        <v>8.2556021305795646</v>
      </c>
      <c r="N22" s="271">
        <v>6.0186456524941478</v>
      </c>
      <c r="O22" s="271">
        <v>8.3139620911327086</v>
      </c>
      <c r="P22" s="272">
        <v>6.9520105122150788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303.31896584285533</v>
      </c>
      <c r="D24" s="279">
        <v>301.50502037869967</v>
      </c>
      <c r="E24" s="279">
        <v>297.75455334347612</v>
      </c>
      <c r="F24" s="279">
        <v>292.22585485910957</v>
      </c>
      <c r="G24" s="280">
        <v>280.94642595043217</v>
      </c>
      <c r="I24" s="281" t="s">
        <v>53</v>
      </c>
      <c r="J24" s="282">
        <v>0.60163026866926206</v>
      </c>
      <c r="K24" s="282">
        <v>1.8687917403433785</v>
      </c>
      <c r="L24" s="282">
        <v>3.7960744401257962</v>
      </c>
      <c r="M24" s="282">
        <v>7.9632762071051966</v>
      </c>
      <c r="N24" s="282">
        <v>5.8031404606898151</v>
      </c>
      <c r="O24" s="282">
        <v>8.1310869288838461</v>
      </c>
      <c r="P24" s="283">
        <v>6.7462672928600753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September 2025</v>
      </c>
      <c r="C27" s="286"/>
      <c r="D27" s="286"/>
      <c r="E27" s="286"/>
      <c r="F27" s="286"/>
      <c r="G27" s="287"/>
      <c r="I27" s="471" t="str">
        <f>"IJG Money Market Index Performance [single returns, %] -as at "&amp; TEXT(Map!$N$16, " mmmm yyyy")</f>
        <v>IJG Money Market Index Performance [single returns, %] -as at  September 2025</v>
      </c>
      <c r="J27" s="472"/>
      <c r="K27" s="472"/>
      <c r="L27" s="472"/>
      <c r="M27" s="472"/>
      <c r="N27" s="472"/>
      <c r="O27" s="472"/>
      <c r="P27" s="473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300.71583726762447</v>
      </c>
      <c r="D29" s="268">
        <v>298.99842332631266</v>
      </c>
      <c r="E29" s="268">
        <v>295.43381708029602</v>
      </c>
      <c r="F29" s="268">
        <v>290.2303399457665</v>
      </c>
      <c r="G29" s="269">
        <v>279.73177547051978</v>
      </c>
      <c r="I29" s="292" t="s">
        <v>36</v>
      </c>
      <c r="J29" s="271">
        <v>0.57438896239179194</v>
      </c>
      <c r="K29" s="271">
        <v>1.787886112541015</v>
      </c>
      <c r="L29" s="271">
        <v>3.61281915730014</v>
      </c>
      <c r="M29" s="271">
        <v>7.5014938012704091</v>
      </c>
      <c r="N29" s="271">
        <v>5.4834205800447844</v>
      </c>
      <c r="O29" s="271">
        <v>8.0874209503302374</v>
      </c>
      <c r="P29" s="272">
        <v>6.8438482613546681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237.36513712287459</v>
      </c>
      <c r="D31" s="268">
        <v>236.21210483754516</v>
      </c>
      <c r="E31" s="268">
        <v>233.83348296900374</v>
      </c>
      <c r="F31" s="268">
        <v>230.38463020262165</v>
      </c>
      <c r="G31" s="269">
        <v>223.37183490447489</v>
      </c>
      <c r="I31" s="292" t="s">
        <v>37</v>
      </c>
      <c r="J31" s="271">
        <v>0.48813429189940027</v>
      </c>
      <c r="K31" s="271">
        <v>1.5103286787799375</v>
      </c>
      <c r="L31" s="271">
        <v>3.0299360309381962</v>
      </c>
      <c r="M31" s="271">
        <v>6.2645777272608782</v>
      </c>
      <c r="N31" s="271">
        <v>4.5757966778886106</v>
      </c>
      <c r="O31" s="271">
        <v>6.4776375668701203</v>
      </c>
      <c r="P31" s="272">
        <v>5.1499345273885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279.44134212056571</v>
      </c>
      <c r="D33" s="268">
        <v>277.92770630611278</v>
      </c>
      <c r="E33" s="268">
        <v>274.8171706855594</v>
      </c>
      <c r="F33" s="268">
        <v>270.40908066629038</v>
      </c>
      <c r="G33" s="269">
        <v>261.59207042841695</v>
      </c>
      <c r="I33" s="292" t="s">
        <v>38</v>
      </c>
      <c r="J33" s="271">
        <v>0.54461494126309962</v>
      </c>
      <c r="K33" s="271">
        <v>1.6826355585682018</v>
      </c>
      <c r="L33" s="271">
        <v>3.3402212055970049</v>
      </c>
      <c r="M33" s="271">
        <v>6.823322917593222</v>
      </c>
      <c r="N33" s="271">
        <v>5.0129621766831001</v>
      </c>
      <c r="O33" s="271">
        <v>7.2943613046681843</v>
      </c>
      <c r="P33" s="272">
        <v>6.0547278671881699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297.24891458776443</v>
      </c>
      <c r="D35" s="268">
        <v>295.57328952000842</v>
      </c>
      <c r="E35" s="268">
        <v>292.16205368554762</v>
      </c>
      <c r="F35" s="268">
        <v>287.22010091523106</v>
      </c>
      <c r="G35" s="269">
        <v>277.32127387226899</v>
      </c>
      <c r="I35" s="292" t="s">
        <v>39</v>
      </c>
      <c r="J35" s="271">
        <v>0.56690679678028655</v>
      </c>
      <c r="K35" s="271">
        <v>1.7411093733930905</v>
      </c>
      <c r="L35" s="271">
        <v>3.4916823859390211</v>
      </c>
      <c r="M35" s="271">
        <v>7.1857598363239461</v>
      </c>
      <c r="N35" s="271">
        <v>5.2690881844327242</v>
      </c>
      <c r="O35" s="271">
        <v>7.7515950405361522</v>
      </c>
      <c r="P35" s="272">
        <v>6.5146110715933458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318.17783414416624</v>
      </c>
      <c r="D37" s="268">
        <v>316.31273154702853</v>
      </c>
      <c r="E37" s="268">
        <v>312.50010910777866</v>
      </c>
      <c r="F37" s="268">
        <v>307.00304986484565</v>
      </c>
      <c r="G37" s="269">
        <v>296.03181911411798</v>
      </c>
      <c r="I37" s="292" t="s">
        <v>51</v>
      </c>
      <c r="J37" s="271">
        <v>0.58963880082090192</v>
      </c>
      <c r="K37" s="271">
        <v>1.8168713772926726</v>
      </c>
      <c r="L37" s="271">
        <v>3.6399587184036575</v>
      </c>
      <c r="M37" s="271">
        <v>7.4809576539173195</v>
      </c>
      <c r="N37" s="271">
        <v>5.4858931247246945</v>
      </c>
      <c r="O37" s="271">
        <v>8.1684997066301168</v>
      </c>
      <c r="P37" s="272">
        <v>7.0192082378575105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298.94630738546061</v>
      </c>
      <c r="D39" s="268">
        <v>297.28690937280692</v>
      </c>
      <c r="E39" s="268">
        <v>293.89075601910145</v>
      </c>
      <c r="F39" s="268">
        <v>289.00545884944609</v>
      </c>
      <c r="G39" s="269">
        <v>278.99984160507444</v>
      </c>
      <c r="I39" s="292" t="s">
        <v>54</v>
      </c>
      <c r="J39" s="271">
        <v>0.55818065321293631</v>
      </c>
      <c r="K39" s="271">
        <v>1.7202144888254223</v>
      </c>
      <c r="L39" s="271">
        <v>3.4396750066901349</v>
      </c>
      <c r="M39" s="271">
        <v>7.1492749478404782</v>
      </c>
      <c r="N39" s="271">
        <v>5.2214958906232845</v>
      </c>
      <c r="O39" s="271">
        <v>7.7934764366335285</v>
      </c>
      <c r="P39" s="272">
        <v>6.6122731651058197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306.28418230324331</v>
      </c>
      <c r="D41" s="268">
        <v>304.46463115490047</v>
      </c>
      <c r="E41" s="268">
        <v>300.67555997563176</v>
      </c>
      <c r="F41" s="268">
        <v>295.11803325336444</v>
      </c>
      <c r="G41" s="269">
        <v>283.86956578472467</v>
      </c>
      <c r="I41" s="292" t="s">
        <v>41</v>
      </c>
      <c r="J41" s="271">
        <v>0.59762315952460732</v>
      </c>
      <c r="K41" s="271">
        <v>1.8653402784270634</v>
      </c>
      <c r="L41" s="271">
        <v>3.7836213960847687</v>
      </c>
      <c r="M41" s="271">
        <v>7.8960970883074522</v>
      </c>
      <c r="N41" s="271">
        <v>5.7552425737364077</v>
      </c>
      <c r="O41" s="271">
        <v>8.3653485217743295</v>
      </c>
      <c r="P41" s="272">
        <v>6.9825209758687334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316.68381586536009</v>
      </c>
      <c r="D43" s="268">
        <v>314.78601339572884</v>
      </c>
      <c r="E43" s="268">
        <v>310.82077057845191</v>
      </c>
      <c r="F43" s="268">
        <v>305.05926111505954</v>
      </c>
      <c r="G43" s="269">
        <v>293.43374323613182</v>
      </c>
      <c r="I43" s="292" t="s">
        <v>42</v>
      </c>
      <c r="J43" s="271">
        <v>0.6028865289022356</v>
      </c>
      <c r="K43" s="271">
        <v>1.8863106464850343</v>
      </c>
      <c r="L43" s="271">
        <v>3.8105890336881387</v>
      </c>
      <c r="M43" s="271">
        <v>7.9234488756524835</v>
      </c>
      <c r="N43" s="271">
        <v>5.7871076374872876</v>
      </c>
      <c r="O43" s="271">
        <v>8.5260956502287719</v>
      </c>
      <c r="P43" s="272">
        <v>7.2070059148643395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311.14063742867171</v>
      </c>
      <c r="D45" s="268">
        <v>309.30855408377437</v>
      </c>
      <c r="E45" s="268">
        <v>305.46325959144536</v>
      </c>
      <c r="F45" s="268">
        <v>299.86576356306944</v>
      </c>
      <c r="G45" s="269">
        <v>288.69378333654896</v>
      </c>
      <c r="I45" s="292" t="s">
        <v>43</v>
      </c>
      <c r="J45" s="271">
        <v>0.59231577035567806</v>
      </c>
      <c r="K45" s="271">
        <v>1.8586123400960775</v>
      </c>
      <c r="L45" s="271">
        <v>3.7599737067785854</v>
      </c>
      <c r="M45" s="271">
        <v>7.7753160572754609</v>
      </c>
      <c r="N45" s="271">
        <v>5.6972295903033432</v>
      </c>
      <c r="O45" s="271">
        <v>8.4280227503188421</v>
      </c>
      <c r="P45" s="272">
        <v>7.2413553931980346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303.31896584285533</v>
      </c>
      <c r="D47" s="279">
        <v>301.50502037869967</v>
      </c>
      <c r="E47" s="279">
        <v>297.75455334347612</v>
      </c>
      <c r="F47" s="279">
        <v>292.22585485910957</v>
      </c>
      <c r="G47" s="280">
        <v>280.94642595043217</v>
      </c>
      <c r="I47" s="296" t="s">
        <v>55</v>
      </c>
      <c r="J47" s="282">
        <v>0.60163026866926206</v>
      </c>
      <c r="K47" s="282">
        <v>1.8687917403433785</v>
      </c>
      <c r="L47" s="282">
        <v>3.7960744401257962</v>
      </c>
      <c r="M47" s="282">
        <v>7.9632762071051966</v>
      </c>
      <c r="N47" s="282">
        <v>5.8031404606898151</v>
      </c>
      <c r="O47" s="282">
        <v>8.1310869288838461</v>
      </c>
      <c r="P47" s="283">
        <v>6.7462672928600753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September 2025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10.387797451329881</v>
      </c>
      <c r="D56" s="268">
        <v>10.387797451329881</v>
      </c>
      <c r="E56" s="268">
        <v>7.79343981613167</v>
      </c>
      <c r="F56" s="268">
        <v>3.7725910596141476</v>
      </c>
      <c r="G56" s="269">
        <v>3.9416365699031055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10.387797451329881</v>
      </c>
      <c r="D58" s="268">
        <v>10.387797451329881</v>
      </c>
      <c r="E58" s="268">
        <v>7.79343981613167</v>
      </c>
      <c r="F58" s="268">
        <v>1.7976972175426087</v>
      </c>
      <c r="G58" s="269">
        <v>1.8782499831836348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10.387797451329881</v>
      </c>
      <c r="D60" s="268">
        <v>10.387797451329881</v>
      </c>
      <c r="E60" s="268">
        <v>7.79343981613167</v>
      </c>
      <c r="F60" s="268">
        <v>17.870219798966421</v>
      </c>
      <c r="G60" s="269">
        <v>18.670964002925032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7.724887072868694</v>
      </c>
      <c r="D62" s="268">
        <v>7.724887072868694</v>
      </c>
      <c r="E62" s="268">
        <v>8.8194363952835495</v>
      </c>
      <c r="F62" s="268">
        <v>8.8164070183090288</v>
      </c>
      <c r="G62" s="269">
        <v>8.8954666827560516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15.79492397623628</v>
      </c>
      <c r="D64" s="268">
        <v>15.79492397623628</v>
      </c>
      <c r="E64" s="268">
        <v>17.808572229883755</v>
      </c>
      <c r="F64" s="268">
        <v>17.875203702015899</v>
      </c>
      <c r="G64" s="269">
        <v>16.321987102900213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30.316796596905345</v>
      </c>
      <c r="D66" s="279">
        <v>30.316796596905345</v>
      </c>
      <c r="E66" s="279">
        <v>34.991671926437668</v>
      </c>
      <c r="F66" s="279">
        <v>34.867881203551896</v>
      </c>
      <c r="G66" s="280">
        <v>35.291695658331967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September 2025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4.7783868276117456</v>
      </c>
      <c r="D75" s="268">
        <v>4.7783868276117456</v>
      </c>
      <c r="E75" s="268">
        <v>4.7783868276117456</v>
      </c>
      <c r="F75" s="268">
        <v>4.7783868276117456</v>
      </c>
      <c r="G75" s="269">
        <v>4.7783868276117456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9.452895680710192</v>
      </c>
      <c r="D77" s="268">
        <v>9.452895680710192</v>
      </c>
      <c r="E77" s="268">
        <v>9.452895680710192</v>
      </c>
      <c r="F77" s="268">
        <v>9.452895680710192</v>
      </c>
      <c r="G77" s="269">
        <v>9.452895680710192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18.819226382659298</v>
      </c>
      <c r="D79" s="268">
        <v>18.819226382659298</v>
      </c>
      <c r="E79" s="268">
        <v>18.819226382659298</v>
      </c>
      <c r="F79" s="268">
        <v>18.819226382659298</v>
      </c>
      <c r="G79" s="269">
        <v>18.819226382659298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3.5534480535195989</v>
      </c>
      <c r="D81" s="268">
        <v>3.5534480535195989</v>
      </c>
      <c r="E81" s="268">
        <v>3.5534480535195989</v>
      </c>
      <c r="F81" s="268">
        <v>3.5534480535195989</v>
      </c>
      <c r="G81" s="269">
        <v>3.5534480535195989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14.373380818375015</v>
      </c>
      <c r="D83" s="268">
        <v>14.373380818375015</v>
      </c>
      <c r="E83" s="268">
        <v>14.373380818375015</v>
      </c>
      <c r="F83" s="268">
        <v>14.373380818375015</v>
      </c>
      <c r="G83" s="269">
        <v>14.373380818375015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54.923929834726842</v>
      </c>
      <c r="D85" s="268">
        <v>54.923929834726842</v>
      </c>
      <c r="E85" s="268">
        <v>54.923929834726842</v>
      </c>
      <c r="F85" s="268">
        <v>54.923929834726842</v>
      </c>
      <c r="G85" s="269">
        <v>54.923929834726842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106.0512675976027</v>
      </c>
      <c r="D87" s="279">
        <v>106.0512675976027</v>
      </c>
      <c r="E87" s="279">
        <v>106.0512675976027</v>
      </c>
      <c r="F87" s="279">
        <v>106.0512675976027</v>
      </c>
      <c r="G87" s="280">
        <v>106.0512675976027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23" t="s">
        <v>44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 t="s">
        <v>7</v>
      </c>
      <c r="P2" s="431" t="s">
        <v>7</v>
      </c>
      <c r="Q2" s="431"/>
      <c r="R2" s="59"/>
    </row>
    <row r="3" spans="2:18" ht="14.25" thickBot="1"/>
    <row r="4" spans="2:18" ht="15" customHeight="1" thickBot="1">
      <c r="B4" s="474" t="str">
        <f>"IJG Money Market Index [average returns] - "&amp; TEXT(Map!$N$16, " mmmm yyyy")</f>
        <v>IJG Money Market Index [average returns] -  September 2025</v>
      </c>
      <c r="C4" s="475"/>
      <c r="D4" s="475"/>
      <c r="E4" s="475"/>
      <c r="F4" s="475"/>
      <c r="G4" s="476"/>
      <c r="H4" s="66"/>
      <c r="I4" s="477" t="str">
        <f>"IJG Money Market Index Performance [average returns, %] - "&amp; TEXT(Map!$N$16, " mmmm yyyy")</f>
        <v>IJG Money Market Index Performance [average returns, %] -  September 2025</v>
      </c>
      <c r="J4" s="478"/>
      <c r="K4" s="478"/>
      <c r="L4" s="478"/>
      <c r="M4" s="478"/>
      <c r="N4" s="478"/>
      <c r="O4" s="478"/>
      <c r="P4" s="478"/>
      <c r="Q4" s="479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717.1464903031615</v>
      </c>
      <c r="D7" s="315">
        <v>712.80960436876569</v>
      </c>
      <c r="E7" s="315">
        <v>704.13198913555266</v>
      </c>
      <c r="F7" s="315">
        <v>691.07748297120747</v>
      </c>
      <c r="G7" s="316">
        <v>664.48930696155196</v>
      </c>
      <c r="H7" s="152"/>
      <c r="I7" s="168" t="s">
        <v>36</v>
      </c>
      <c r="J7" s="315">
        <v>0.60842136635299582</v>
      </c>
      <c r="K7" s="315">
        <v>1.84830420552069</v>
      </c>
      <c r="L7" s="315">
        <v>3.772226410832169</v>
      </c>
      <c r="M7" s="315">
        <v>7.9244590981290663</v>
      </c>
      <c r="N7" s="315">
        <v>5.7936822102616414</v>
      </c>
      <c r="O7" s="315">
        <v>8.2021907949443307</v>
      </c>
      <c r="P7" s="315">
        <v>6.87890059425742</v>
      </c>
      <c r="Q7" s="316">
        <v>7.276047007617592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496.49240241659027</v>
      </c>
      <c r="D9" s="315">
        <v>494.07109766584267</v>
      </c>
      <c r="E9" s="315">
        <v>489.25078109984895</v>
      </c>
      <c r="F9" s="315">
        <v>482.0825769495849</v>
      </c>
      <c r="G9" s="316">
        <v>467.61987992558437</v>
      </c>
      <c r="H9" s="152"/>
      <c r="I9" s="168" t="s">
        <v>37</v>
      </c>
      <c r="J9" s="315">
        <v>0.49007212973732894</v>
      </c>
      <c r="K9" s="315">
        <v>1.480145070072636</v>
      </c>
      <c r="L9" s="315">
        <v>2.9890782525650694</v>
      </c>
      <c r="M9" s="315">
        <v>6.1743573638487259</v>
      </c>
      <c r="N9" s="315">
        <v>4.532308687622022</v>
      </c>
      <c r="O9" s="315">
        <v>6.411818755245613</v>
      </c>
      <c r="P9" s="315">
        <v>5.1339583185150861</v>
      </c>
      <c r="Q9" s="316">
        <v>5.1330121184358202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698.38829525691267</v>
      </c>
      <c r="D11" s="315">
        <v>694.16571212019312</v>
      </c>
      <c r="E11" s="315">
        <v>685.67080833064813</v>
      </c>
      <c r="F11" s="315">
        <v>672.98858272543612</v>
      </c>
      <c r="G11" s="316">
        <v>647.1566665353638</v>
      </c>
      <c r="H11" s="152"/>
      <c r="I11" s="168" t="s">
        <v>41</v>
      </c>
      <c r="J11" s="315">
        <v>0.60829612626969176</v>
      </c>
      <c r="K11" s="315">
        <v>1.8547511096800084</v>
      </c>
      <c r="L11" s="315">
        <v>3.7741669299372171</v>
      </c>
      <c r="M11" s="315">
        <v>7.916418291079963</v>
      </c>
      <c r="N11" s="315">
        <v>5.7915605343473064</v>
      </c>
      <c r="O11" s="315">
        <v>8.3304478804091531</v>
      </c>
      <c r="P11" s="315">
        <v>6.9348714762576424</v>
      </c>
      <c r="Q11" s="316">
        <v>7.2695060292077063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740.69265361784574</v>
      </c>
      <c r="D13" s="315">
        <v>736.12403362159091</v>
      </c>
      <c r="E13" s="315">
        <v>727.02173735763142</v>
      </c>
      <c r="F13" s="315">
        <v>713.35436662993607</v>
      </c>
      <c r="G13" s="316">
        <v>685.47025741692983</v>
      </c>
      <c r="H13" s="152"/>
      <c r="I13" s="168" t="s">
        <v>42</v>
      </c>
      <c r="J13" s="315">
        <v>0.62063182121334659</v>
      </c>
      <c r="K13" s="315">
        <v>1.880399932731236</v>
      </c>
      <c r="L13" s="315">
        <v>3.8323571378784171</v>
      </c>
      <c r="M13" s="315">
        <v>8.0561330857755298</v>
      </c>
      <c r="N13" s="315">
        <v>5.881855808580716</v>
      </c>
      <c r="O13" s="315">
        <v>8.4669360264344462</v>
      </c>
      <c r="P13" s="315">
        <v>7.0746322395488059</v>
      </c>
      <c r="Q13" s="316">
        <v>7.4991014278617207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787.37439895413672</v>
      </c>
      <c r="D15" s="315">
        <v>782.47615568608228</v>
      </c>
      <c r="E15" s="315">
        <v>772.6604714427192</v>
      </c>
      <c r="F15" s="315">
        <v>757.83209954866413</v>
      </c>
      <c r="G15" s="316">
        <v>727.6000835974188</v>
      </c>
      <c r="H15" s="152"/>
      <c r="I15" s="168" t="s">
        <v>43</v>
      </c>
      <c r="J15" s="315">
        <v>0.62599265580938201</v>
      </c>
      <c r="K15" s="315">
        <v>1.9043199510314635</v>
      </c>
      <c r="L15" s="315">
        <v>3.8982644603028582</v>
      </c>
      <c r="M15" s="315">
        <v>8.2152705454870514</v>
      </c>
      <c r="N15" s="315">
        <v>6.0036815158832857</v>
      </c>
      <c r="O15" s="315">
        <v>8.4170433993142169</v>
      </c>
      <c r="P15" s="315">
        <v>7.1279705608654265</v>
      </c>
      <c r="Q15" s="316">
        <v>7.6284362011932449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4" t="str">
        <f>"IJG Money Market Index Weights [%] - "&amp; TEXT(Map!$N$16, " mmmm yyyy")</f>
        <v>IJG Money Market Index Weights [%] -  September 2025</v>
      </c>
      <c r="C19" s="475"/>
      <c r="D19" s="475"/>
      <c r="E19" s="475"/>
      <c r="F19" s="475"/>
      <c r="G19" s="476"/>
      <c r="I19" s="474" t="str">
        <f>"IJG Money Market Index Performance [single-month returns, %] - "&amp; TEXT(Map!$N$16, " mmmm yyyy")</f>
        <v>IJG Money Market Index Performance [single-month returns, %] -  September 2025</v>
      </c>
      <c r="J19" s="475"/>
      <c r="K19" s="475"/>
      <c r="L19" s="475"/>
      <c r="M19" s="475"/>
      <c r="N19" s="475"/>
      <c r="O19" s="475"/>
      <c r="P19" s="475"/>
      <c r="Q19" s="476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0.5874800908107769</v>
      </c>
      <c r="K22" s="315">
        <v>1.8024555961570154</v>
      </c>
      <c r="L22" s="315">
        <v>3.6764033319955702</v>
      </c>
      <c r="M22" s="315">
        <v>7.6395744424097245</v>
      </c>
      <c r="N22" s="315">
        <v>5.5964631547241961</v>
      </c>
      <c r="O22" s="315">
        <v>8.2359697805304499</v>
      </c>
      <c r="P22" s="315">
        <v>7.0406905023482347</v>
      </c>
      <c r="Q22" s="316">
        <v>7.2975319208757217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12.550976813638059</v>
      </c>
      <c r="D24" s="315">
        <v>12.550976813638059</v>
      </c>
      <c r="E24" s="315">
        <v>11.964111392297244</v>
      </c>
      <c r="F24" s="315">
        <v>12.12899566271135</v>
      </c>
      <c r="G24" s="316">
        <v>12.390844427068849</v>
      </c>
      <c r="H24" s="152"/>
      <c r="I24" s="157" t="s">
        <v>37</v>
      </c>
      <c r="J24" s="315">
        <v>0.49007212973732894</v>
      </c>
      <c r="K24" s="315">
        <v>1.480145070072636</v>
      </c>
      <c r="L24" s="315">
        <v>2.9890782525650694</v>
      </c>
      <c r="M24" s="315">
        <v>6.1743573638487259</v>
      </c>
      <c r="N24" s="315">
        <v>4.532308687622022</v>
      </c>
      <c r="O24" s="315">
        <v>6.411818755245613</v>
      </c>
      <c r="P24" s="315">
        <v>5.1339583185150861</v>
      </c>
      <c r="Q24" s="316">
        <v>5.1330121184358202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24.770433639528168</v>
      </c>
      <c r="D26" s="315">
        <v>24.770433639528168</v>
      </c>
      <c r="E26" s="315">
        <v>25.014874288060447</v>
      </c>
      <c r="F26" s="315">
        <v>24.60706571250136</v>
      </c>
      <c r="G26" s="316">
        <v>25.388979349463082</v>
      </c>
      <c r="H26" s="152"/>
      <c r="I26" s="157" t="s">
        <v>41</v>
      </c>
      <c r="J26" s="315">
        <v>0.60484174775994326</v>
      </c>
      <c r="K26" s="315">
        <v>1.8360106763287698</v>
      </c>
      <c r="L26" s="315">
        <v>3.7580562368161097</v>
      </c>
      <c r="M26" s="315">
        <v>7.8497281496670013</v>
      </c>
      <c r="N26" s="315">
        <v>5.7286366674620615</v>
      </c>
      <c r="O26" s="315">
        <v>8.3391639139998031</v>
      </c>
      <c r="P26" s="315">
        <v>6.9936691980618582</v>
      </c>
      <c r="Q26" s="316">
        <v>7.2787984975958953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47.67858954683377</v>
      </c>
      <c r="D28" s="315">
        <v>47.67858954683377</v>
      </c>
      <c r="E28" s="315">
        <v>48.021014319642305</v>
      </c>
      <c r="F28" s="315">
        <v>48.263938624787293</v>
      </c>
      <c r="G28" s="316">
        <v>47.220176223468073</v>
      </c>
      <c r="H28" s="152"/>
      <c r="I28" s="157" t="s">
        <v>42</v>
      </c>
      <c r="J28" s="315">
        <v>0.60651293218632052</v>
      </c>
      <c r="K28" s="315">
        <v>1.8552813538486257</v>
      </c>
      <c r="L28" s="315">
        <v>3.7820381997757391</v>
      </c>
      <c r="M28" s="315">
        <v>7.8708919958128121</v>
      </c>
      <c r="N28" s="315">
        <v>5.7581283216965318</v>
      </c>
      <c r="O28" s="315">
        <v>8.4823167010354528</v>
      </c>
      <c r="P28" s="315">
        <v>7.2097937313968963</v>
      </c>
      <c r="Q28" s="316">
        <v>7.5152196372788582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0.59370389283686098</v>
      </c>
      <c r="K30" s="315">
        <v>1.8338168963385915</v>
      </c>
      <c r="L30" s="315">
        <v>3.74498813487667</v>
      </c>
      <c r="M30" s="315">
        <v>7.7758113451106059</v>
      </c>
      <c r="N30" s="315">
        <v>5.7028875138553481</v>
      </c>
      <c r="O30" s="315">
        <v>8.4621976036512123</v>
      </c>
      <c r="P30" s="315">
        <v>7.3475771106191079</v>
      </c>
      <c r="Q30" s="316">
        <v>7.6611319439778169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4" t="str">
        <f>"IJG Money Market Index [single-month returns] - "&amp; TEXT(Map!$N$16, " mmmm yyyy")</f>
        <v>IJG Money Market Index [single-month returns] -  September 2025</v>
      </c>
      <c r="C32" s="475"/>
      <c r="D32" s="475"/>
      <c r="E32" s="475"/>
      <c r="F32" s="475"/>
      <c r="G32" s="476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707.58741452110996</v>
      </c>
      <c r="D35" s="315">
        <v>703.45475787075804</v>
      </c>
      <c r="E35" s="315">
        <v>695.0592796386544</v>
      </c>
      <c r="F35" s="315">
        <v>682.49610497699575</v>
      </c>
      <c r="G35" s="316">
        <v>657.36734670916928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496.49240241659027</v>
      </c>
      <c r="D37" s="315">
        <v>494.07109766584267</v>
      </c>
      <c r="E37" s="315">
        <v>489.25078109984895</v>
      </c>
      <c r="F37" s="315">
        <v>482.0825769495849</v>
      </c>
      <c r="G37" s="316">
        <v>467.61987992558437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695.79484139372641</v>
      </c>
      <c r="D39" s="315">
        <v>691.61168518931538</v>
      </c>
      <c r="E39" s="315">
        <v>683.25029306696922</v>
      </c>
      <c r="F39" s="315">
        <v>670.59355835045028</v>
      </c>
      <c r="G39" s="316">
        <v>645.15215136022084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733.35079639736193</v>
      </c>
      <c r="D41" s="315">
        <v>728.9297432380705</v>
      </c>
      <c r="E41" s="315">
        <v>719.99290233137435</v>
      </c>
      <c r="F41" s="315">
        <v>706.62593365693465</v>
      </c>
      <c r="G41" s="316">
        <v>679.84122762777201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771.33107174868064</v>
      </c>
      <c r="D43" s="315">
        <v>766.77867689451489</v>
      </c>
      <c r="E43" s="315">
        <v>757.44099087816244</v>
      </c>
      <c r="F43" s="315">
        <v>743.48755117296787</v>
      </c>
      <c r="G43" s="316">
        <v>715.68106249628636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23" t="s">
        <v>61</v>
      </c>
      <c r="C2" s="423"/>
      <c r="D2" s="423"/>
      <c r="E2" s="25"/>
      <c r="F2" s="25"/>
      <c r="G2" s="25"/>
      <c r="H2" s="25"/>
      <c r="I2" s="25"/>
      <c r="J2" s="25"/>
      <c r="K2" s="449" t="s">
        <v>7</v>
      </c>
      <c r="L2" s="449"/>
      <c r="O2" s="55"/>
      <c r="S2" s="55"/>
      <c r="U2" s="84">
        <f>Map!$N$16</f>
        <v>45930</v>
      </c>
    </row>
    <row r="3" spans="2:21" ht="14.25" thickBot="1"/>
    <row r="4" spans="2:21" ht="15" customHeight="1">
      <c r="B4" s="444" t="str">
        <f>"Namibian vs South African Yield Curve - "&amp; TEXT(Map!$N$16, " mmmm yyyy")</f>
        <v>Namibian vs South African Yield Curve -  September 2025</v>
      </c>
      <c r="C4" s="445"/>
      <c r="D4" s="445"/>
      <c r="E4" s="445"/>
      <c r="F4" s="446"/>
      <c r="G4" s="51"/>
      <c r="H4" s="480" t="s">
        <v>110</v>
      </c>
      <c r="I4" s="481"/>
      <c r="J4" s="481"/>
      <c r="K4" s="481"/>
      <c r="L4" s="482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0.50209756515604109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1.1902485442147928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2.5330047052793927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3.4939792216194192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4.6494827913071539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6.0457319306604473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6.5899779793360409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7.0098475456313931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7.5552363513114162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7.7162494824846863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7.6885853644910709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7.9690943662181857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A45" s="101"/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A46" s="10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A47" s="10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39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87" zoomScaleNormal="87" zoomScalePageLayoutView="33" workbookViewId="0">
      <selection activeCell="N16" sqref="N16:R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21" t="s">
        <v>0</v>
      </c>
      <c r="F11" s="422"/>
      <c r="G11" s="422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24" t="s">
        <v>111</v>
      </c>
      <c r="P12" s="424"/>
      <c r="Q12" s="424" t="s">
        <v>125</v>
      </c>
      <c r="R12" s="425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23" t="s">
        <v>1</v>
      </c>
      <c r="F16" s="423"/>
      <c r="G16" s="423"/>
      <c r="H16" s="423"/>
      <c r="I16" s="423"/>
      <c r="J16" s="423"/>
      <c r="K16" s="423"/>
      <c r="L16" s="423"/>
      <c r="M16" s="423"/>
      <c r="N16" s="420">
        <v>45930</v>
      </c>
      <c r="O16" s="420"/>
      <c r="P16" s="420"/>
      <c r="Q16" s="420"/>
      <c r="R16" s="420"/>
      <c r="S16" s="111"/>
    </row>
    <row r="17" spans="4:19">
      <c r="D17" s="110"/>
      <c r="E17" s="416"/>
      <c r="F17" s="416"/>
      <c r="G17" s="416"/>
      <c r="H17" s="416"/>
      <c r="I17" s="416"/>
      <c r="J17" s="416"/>
      <c r="K17" s="416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16"/>
      <c r="F18" s="416"/>
      <c r="G18" s="416"/>
      <c r="H18" s="416"/>
      <c r="I18" s="416"/>
      <c r="J18" s="416"/>
      <c r="K18" s="416"/>
      <c r="L18" s="122"/>
      <c r="N18" s="417" t="s">
        <v>5</v>
      </c>
      <c r="O18" s="417"/>
      <c r="Q18" s="417" t="s">
        <v>2</v>
      </c>
      <c r="R18" s="417"/>
      <c r="S18" s="111"/>
    </row>
    <row r="19" spans="4:19" ht="13.5" customHeight="1">
      <c r="D19" s="110"/>
      <c r="E19" s="416"/>
      <c r="F19" s="416"/>
      <c r="G19" s="416"/>
      <c r="H19" s="416"/>
      <c r="I19" s="416"/>
      <c r="J19" s="416"/>
      <c r="K19" s="416"/>
      <c r="L19" s="122"/>
      <c r="N19" s="417"/>
      <c r="O19" s="417"/>
      <c r="Q19" s="417"/>
      <c r="R19" s="417"/>
      <c r="S19" s="111"/>
    </row>
    <row r="20" spans="4:19">
      <c r="D20" s="110"/>
      <c r="E20" s="416"/>
      <c r="F20" s="416"/>
      <c r="G20" s="416"/>
      <c r="H20" s="416"/>
      <c r="I20" s="416"/>
      <c r="J20" s="416"/>
      <c r="K20" s="416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16"/>
      <c r="F21" s="416"/>
      <c r="G21" s="416"/>
      <c r="H21" s="416"/>
      <c r="I21" s="416"/>
      <c r="J21" s="416"/>
      <c r="K21" s="416"/>
      <c r="L21" s="122"/>
      <c r="M21" s="7"/>
      <c r="N21" s="419" t="s">
        <v>137</v>
      </c>
      <c r="O21" s="419"/>
      <c r="Q21" s="406" t="s">
        <v>29</v>
      </c>
      <c r="R21" s="406"/>
      <c r="S21" s="111"/>
    </row>
    <row r="22" spans="4:19" ht="15">
      <c r="D22" s="110"/>
      <c r="E22" s="416"/>
      <c r="F22" s="416"/>
      <c r="G22" s="416"/>
      <c r="H22" s="416"/>
      <c r="I22" s="416"/>
      <c r="J22" s="416"/>
      <c r="K22" s="416"/>
      <c r="L22" s="122"/>
      <c r="M22" s="7"/>
      <c r="N22" s="7"/>
      <c r="O22" s="122"/>
      <c r="R22" s="122"/>
      <c r="S22" s="111"/>
    </row>
    <row r="23" spans="4:19" ht="13.5" customHeight="1">
      <c r="D23" s="110"/>
      <c r="E23" s="416"/>
      <c r="F23" s="416"/>
      <c r="G23" s="416"/>
      <c r="H23" s="416"/>
      <c r="I23" s="416"/>
      <c r="J23" s="416"/>
      <c r="K23" s="416"/>
      <c r="L23" s="122"/>
      <c r="N23" s="418" t="s">
        <v>4</v>
      </c>
      <c r="O23" s="418"/>
      <c r="Q23" s="417" t="s">
        <v>3</v>
      </c>
      <c r="R23" s="417"/>
      <c r="S23" s="111"/>
    </row>
    <row r="24" spans="4:19" ht="13.15" customHeight="1">
      <c r="D24" s="110"/>
      <c r="E24" s="416"/>
      <c r="F24" s="416"/>
      <c r="G24" s="416"/>
      <c r="H24" s="416"/>
      <c r="I24" s="416"/>
      <c r="J24" s="416"/>
      <c r="K24" s="416"/>
      <c r="L24" s="122"/>
      <c r="N24" s="418"/>
      <c r="O24" s="418"/>
      <c r="Q24" s="417"/>
      <c r="R24" s="417"/>
      <c r="S24" s="111"/>
    </row>
    <row r="25" spans="4:19" ht="13.15" customHeight="1">
      <c r="D25" s="110"/>
      <c r="E25" s="416"/>
      <c r="F25" s="416"/>
      <c r="G25" s="416"/>
      <c r="H25" s="416"/>
      <c r="I25" s="416"/>
      <c r="J25" s="416"/>
      <c r="K25" s="416"/>
      <c r="L25" s="122"/>
      <c r="N25" s="123"/>
      <c r="O25" s="123"/>
      <c r="S25" s="111"/>
    </row>
    <row r="26" spans="4:19" ht="13.15" customHeight="1">
      <c r="D26" s="110"/>
      <c r="E26" s="416"/>
      <c r="F26" s="416"/>
      <c r="G26" s="416"/>
      <c r="H26" s="416"/>
      <c r="I26" s="416"/>
      <c r="J26" s="416"/>
      <c r="K26" s="416"/>
      <c r="L26" s="122"/>
      <c r="N26" s="406" t="s">
        <v>56</v>
      </c>
      <c r="O26" s="406"/>
      <c r="Q26" s="406" t="s">
        <v>84</v>
      </c>
      <c r="R26" s="406"/>
      <c r="S26" s="111"/>
    </row>
    <row r="27" spans="4:19">
      <c r="D27" s="110"/>
      <c r="E27" s="416"/>
      <c r="F27" s="416"/>
      <c r="G27" s="416"/>
      <c r="H27" s="416"/>
      <c r="I27" s="416"/>
      <c r="J27" s="416"/>
      <c r="K27" s="416"/>
      <c r="L27" s="122"/>
      <c r="Q27" s="122"/>
      <c r="R27" s="122"/>
      <c r="S27" s="111"/>
    </row>
    <row r="28" spans="4:19" ht="13.15" customHeight="1">
      <c r="D28" s="110"/>
      <c r="E28" s="416"/>
      <c r="F28" s="416"/>
      <c r="G28" s="416"/>
      <c r="H28" s="416"/>
      <c r="I28" s="416"/>
      <c r="J28" s="416"/>
      <c r="K28" s="416"/>
      <c r="L28" s="122"/>
      <c r="N28" s="406" t="s">
        <v>57</v>
      </c>
      <c r="O28" s="406"/>
      <c r="Q28" s="406" t="s">
        <v>61</v>
      </c>
      <c r="R28" s="406"/>
      <c r="S28" s="111"/>
    </row>
    <row r="29" spans="4:19" ht="13.15" customHeight="1">
      <c r="D29" s="110"/>
      <c r="E29" s="416"/>
      <c r="F29" s="416"/>
      <c r="G29" s="416"/>
      <c r="H29" s="416"/>
      <c r="I29" s="416"/>
      <c r="J29" s="416"/>
      <c r="K29" s="416"/>
      <c r="L29" s="122"/>
      <c r="O29" s="122"/>
      <c r="S29" s="111"/>
    </row>
    <row r="30" spans="4:19" ht="13.15" customHeight="1">
      <c r="D30" s="110"/>
      <c r="E30" s="416"/>
      <c r="F30" s="416"/>
      <c r="G30" s="416"/>
      <c r="H30" s="416"/>
      <c r="I30" s="416"/>
      <c r="J30" s="416"/>
      <c r="K30" s="416"/>
      <c r="L30" s="122"/>
      <c r="O30" s="122"/>
      <c r="Q30" s="406" t="s">
        <v>17</v>
      </c>
      <c r="R30" s="406"/>
      <c r="S30" s="111"/>
    </row>
    <row r="31" spans="4:19" ht="13.15" customHeight="1">
      <c r="D31" s="110"/>
      <c r="E31" s="416"/>
      <c r="F31" s="416"/>
      <c r="G31" s="416"/>
      <c r="H31" s="416"/>
      <c r="I31" s="416"/>
      <c r="J31" s="416"/>
      <c r="K31" s="416"/>
      <c r="L31" s="122"/>
      <c r="O31" s="122"/>
      <c r="P31" s="122"/>
      <c r="Q31" s="122"/>
      <c r="R31" s="122"/>
      <c r="S31" s="111"/>
    </row>
    <row r="32" spans="4:19">
      <c r="D32" s="110"/>
      <c r="E32" s="416"/>
      <c r="F32" s="416"/>
      <c r="G32" s="416"/>
      <c r="H32" s="416"/>
      <c r="I32" s="416"/>
      <c r="J32" s="416"/>
      <c r="K32" s="416"/>
      <c r="L32" s="122"/>
      <c r="O32" s="122"/>
      <c r="P32" s="122"/>
      <c r="Q32" s="406" t="s">
        <v>29</v>
      </c>
      <c r="R32" s="406"/>
      <c r="S32" s="111"/>
    </row>
    <row r="33" spans="4:25">
      <c r="D33" s="110"/>
      <c r="E33" s="416"/>
      <c r="F33" s="416"/>
      <c r="G33" s="416"/>
      <c r="H33" s="416"/>
      <c r="I33" s="416"/>
      <c r="J33" s="416"/>
      <c r="K33" s="416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16"/>
      <c r="F34" s="416"/>
      <c r="G34" s="416"/>
      <c r="H34" s="416"/>
      <c r="I34" s="416"/>
      <c r="J34" s="416"/>
      <c r="K34" s="416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07" t="s">
        <v>173</v>
      </c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9"/>
      <c r="S35" s="111"/>
    </row>
    <row r="36" spans="4:25" ht="13.15" customHeight="1">
      <c r="D36" s="110"/>
      <c r="E36" s="410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2"/>
      <c r="S36" s="111"/>
    </row>
    <row r="37" spans="4:25" ht="12.75" customHeight="1">
      <c r="D37" s="110"/>
      <c r="E37" s="410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2"/>
      <c r="S37" s="111"/>
    </row>
    <row r="38" spans="4:25" ht="12.75" customHeight="1">
      <c r="D38" s="110"/>
      <c r="E38" s="410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2"/>
      <c r="S38" s="111"/>
    </row>
    <row r="39" spans="4:25" ht="12.75" customHeight="1">
      <c r="D39" s="110"/>
      <c r="E39" s="410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2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10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2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10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2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10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2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10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2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10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2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10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2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10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2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10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2"/>
      <c r="S47" s="111"/>
    </row>
    <row r="48" spans="4:25" ht="12.75" customHeight="1">
      <c r="D48" s="110"/>
      <c r="E48" s="410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2"/>
      <c r="S48" s="111"/>
    </row>
    <row r="49" spans="4:19" ht="12.75" customHeight="1">
      <c r="D49" s="110"/>
      <c r="E49" s="410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2"/>
      <c r="S49" s="111"/>
    </row>
    <row r="50" spans="4:19" ht="12.75" customHeight="1">
      <c r="D50" s="110"/>
      <c r="E50" s="410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2"/>
      <c r="S50" s="111"/>
    </row>
    <row r="51" spans="4:19" ht="12.75" customHeight="1">
      <c r="D51" s="110"/>
      <c r="E51" s="410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2"/>
      <c r="S51" s="111"/>
    </row>
    <row r="52" spans="4:19" ht="12.75" customHeight="1">
      <c r="D52" s="110"/>
      <c r="E52" s="410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2"/>
      <c r="S52" s="111"/>
    </row>
    <row r="53" spans="4:19" ht="12.75" customHeight="1">
      <c r="D53" s="110"/>
      <c r="E53" s="413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5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N16:R16"/>
    <mergeCell ref="E11:G11"/>
    <mergeCell ref="E16:M16"/>
    <mergeCell ref="Q12:R12"/>
    <mergeCell ref="N28:O28"/>
    <mergeCell ref="Q28:R28"/>
    <mergeCell ref="O12:P12"/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23" t="s">
        <v>5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31" t="s">
        <v>7</v>
      </c>
      <c r="S2" s="431"/>
    </row>
    <row r="3" spans="2:19" ht="14.25" thickBot="1"/>
    <row r="4" spans="2:19" ht="15.75">
      <c r="B4" s="428" t="str">
        <f>"Namibian Returns by Asset Class [N$,%] - "&amp; TEXT(Map!$N$16, " mmmm yyyy")</f>
        <v>Namibian Returns by Asset Class [N$,%] -  September 2025</v>
      </c>
      <c r="C4" s="429"/>
      <c r="D4" s="429"/>
      <c r="E4" s="429"/>
      <c r="F4" s="429"/>
      <c r="G4" s="429"/>
      <c r="H4" s="429"/>
      <c r="I4" s="429"/>
      <c r="J4" s="429"/>
      <c r="K4" s="430"/>
      <c r="L4" s="16"/>
      <c r="M4" s="432" t="s">
        <v>6</v>
      </c>
      <c r="N4" s="432"/>
      <c r="O4" s="432"/>
      <c r="P4" s="432"/>
      <c r="Q4" s="432"/>
      <c r="R4" s="432"/>
      <c r="S4" s="432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6" t="s">
        <v>15</v>
      </c>
      <c r="C7" s="427"/>
      <c r="D7" s="130">
        <v>6.0960810000000087</v>
      </c>
      <c r="E7" s="130">
        <v>8.782430875849311</v>
      </c>
      <c r="F7" s="130">
        <v>15.415608287080529</v>
      </c>
      <c r="G7" s="130">
        <v>5.7677536704761279</v>
      </c>
      <c r="H7" s="130">
        <v>10.580190239296305</v>
      </c>
      <c r="I7" s="130">
        <v>15.446712340319291</v>
      </c>
      <c r="J7" s="130">
        <v>17.891041145971663</v>
      </c>
      <c r="K7" s="131">
        <v>12.085953851017672</v>
      </c>
      <c r="L7" s="12"/>
      <c r="M7" s="12"/>
      <c r="N7" s="12"/>
      <c r="O7" s="12"/>
      <c r="P7" s="12"/>
    </row>
    <row r="8" spans="2:19">
      <c r="B8" s="426" t="s">
        <v>16</v>
      </c>
      <c r="C8" s="427"/>
      <c r="D8" s="130">
        <v>2.9745410000000083</v>
      </c>
      <c r="E8" s="130">
        <v>6.8389184068161635</v>
      </c>
      <c r="F8" s="130">
        <v>10.999280546592383</v>
      </c>
      <c r="G8" s="130">
        <v>21.299830939405552</v>
      </c>
      <c r="H8" s="130">
        <v>17.9891665898841</v>
      </c>
      <c r="I8" s="130">
        <v>26.446851821350513</v>
      </c>
      <c r="J8" s="130">
        <v>18.175161627364123</v>
      </c>
      <c r="K8" s="131">
        <v>10.605150233440108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2.7782164369346107</v>
      </c>
      <c r="E9" s="130">
        <v>5.3176856778488935</v>
      </c>
      <c r="F9" s="130">
        <v>14.520386104268269</v>
      </c>
      <c r="G9" s="130">
        <v>3.8070680449328931</v>
      </c>
      <c r="H9" s="130">
        <v>9.4064815148349865</v>
      </c>
      <c r="I9" s="130">
        <v>18.992617397042167</v>
      </c>
      <c r="J9" s="130">
        <v>19.856029825192479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6" t="s">
        <v>17</v>
      </c>
      <c r="C11" s="427"/>
      <c r="D11" s="130">
        <v>2.4235474691734371</v>
      </c>
      <c r="E11" s="130">
        <v>3.952437220650018</v>
      </c>
      <c r="F11" s="130">
        <v>7.0957010635233075</v>
      </c>
      <c r="G11" s="130">
        <v>9.1492356270582942</v>
      </c>
      <c r="H11" s="130">
        <v>8.5054290474362979</v>
      </c>
      <c r="I11" s="130">
        <v>15.31875953346149</v>
      </c>
      <c r="J11" s="130">
        <v>12.005274266118438</v>
      </c>
      <c r="K11" s="131">
        <v>11.328564455856549</v>
      </c>
      <c r="L11" s="12"/>
      <c r="M11" s="12"/>
      <c r="N11" s="12"/>
      <c r="O11" s="12"/>
      <c r="P11" s="12"/>
    </row>
    <row r="12" spans="2:19">
      <c r="B12" s="433" t="s">
        <v>18</v>
      </c>
      <c r="C12" s="434"/>
      <c r="D12" s="130">
        <v>2.4235474691734371</v>
      </c>
      <c r="E12" s="130">
        <v>3.952437220650018</v>
      </c>
      <c r="F12" s="130">
        <v>7.0957010635233075</v>
      </c>
      <c r="G12" s="130">
        <v>9.1492356270582942</v>
      </c>
      <c r="H12" s="130">
        <v>8.5054290474362979</v>
      </c>
      <c r="I12" s="130">
        <v>15.31875953346149</v>
      </c>
      <c r="J12" s="130">
        <v>12.005274266118438</v>
      </c>
      <c r="K12" s="131">
        <v>11.328564455856549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6" t="s">
        <v>148</v>
      </c>
      <c r="C14" s="427"/>
      <c r="D14" s="130">
        <v>0.30434287133684901</v>
      </c>
      <c r="E14" s="130">
        <v>1.2740276197158673</v>
      </c>
      <c r="F14" s="130">
        <v>4.5960481667759678</v>
      </c>
      <c r="G14" s="130">
        <v>8.0489622755278045</v>
      </c>
      <c r="H14" s="130">
        <v>6.4229682456978354</v>
      </c>
      <c r="I14" s="130">
        <v>10.132459543750393</v>
      </c>
      <c r="J14" s="130">
        <v>11.693647083487457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5" t="s">
        <v>21</v>
      </c>
      <c r="C16" s="436"/>
      <c r="D16" s="130">
        <v>0.58666403997575944</v>
      </c>
      <c r="E16" s="130">
        <v>1.818903031404262</v>
      </c>
      <c r="F16" s="130">
        <v>3.7018012587956228</v>
      </c>
      <c r="G16" s="130">
        <v>7.8154696463042628</v>
      </c>
      <c r="H16" s="130">
        <v>5.6824149050993533</v>
      </c>
      <c r="I16" s="130">
        <v>8.0039667765037024</v>
      </c>
      <c r="J16" s="130">
        <v>6.6534666187111124</v>
      </c>
      <c r="K16" s="131">
        <v>7.0858107996154329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2" t="s">
        <v>24</v>
      </c>
      <c r="N22" s="432"/>
      <c r="O22" s="432"/>
      <c r="P22" s="432"/>
      <c r="Q22" s="432"/>
      <c r="R22" s="432"/>
      <c r="S22" s="432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8" t="str">
        <f>"Namibian Returns by Asset Class [US$,%] - "&amp; TEXT(Map!$N$16, " mmmm yyyy")</f>
        <v>Namibian Returns by Asset Class [US$,%] -  September 2025</v>
      </c>
      <c r="C24" s="429"/>
      <c r="D24" s="429"/>
      <c r="E24" s="429"/>
      <c r="F24" s="429"/>
      <c r="G24" s="429"/>
      <c r="H24" s="429"/>
      <c r="I24" s="429"/>
      <c r="J24" s="429"/>
      <c r="K24" s="430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2.2361960348341814</v>
      </c>
      <c r="E27" s="130">
        <v>2.5558180470631964</v>
      </c>
      <c r="F27" s="130">
        <v>6.0930841208078679</v>
      </c>
      <c r="G27" s="130">
        <v>-9.8434315360496072E-3</v>
      </c>
      <c r="H27" s="130">
        <v>9.1069112469890801</v>
      </c>
      <c r="I27" s="130">
        <v>1.5490912224957576</v>
      </c>
      <c r="J27" s="130">
        <v>-0.61194637667449925</v>
      </c>
      <c r="K27" s="134">
        <v>-2.1794500934979144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8.4685973564364794</v>
      </c>
      <c r="E29" s="130">
        <v>11.56271187620832</v>
      </c>
      <c r="F29" s="130">
        <v>22.447978388554436</v>
      </c>
      <c r="G29" s="130">
        <v>5.75734249405635</v>
      </c>
      <c r="H29" s="130">
        <v>20.650630021140692</v>
      </c>
      <c r="I29" s="130">
        <v>17.235087227843103</v>
      </c>
      <c r="J29" s="130">
        <v>17.16961119125504</v>
      </c>
      <c r="K29" s="134">
        <v>9.6430964250136419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5.2772536027307027</v>
      </c>
      <c r="E30" s="130">
        <v>9.5695267647446958</v>
      </c>
      <c r="F30" s="130">
        <v>17.762560083787783</v>
      </c>
      <c r="G30" s="130">
        <v>21.287890873593685</v>
      </c>
      <c r="H30" s="130">
        <v>28.734335272286927</v>
      </c>
      <c r="I30" s="130">
        <v>28.405628904037261</v>
      </c>
      <c r="J30" s="130">
        <v>17.451993007656231</v>
      </c>
      <c r="K30" s="134">
        <v>8.1945661832638841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5.0765388375706433</v>
      </c>
      <c r="E31" s="130">
        <v>8.0094140951526569</v>
      </c>
      <c r="F31" s="130">
        <v>21.498209565075289</v>
      </c>
      <c r="G31" s="130">
        <v>3.796849867260299</v>
      </c>
      <c r="H31" s="130">
        <v>19.370032684844517</v>
      </c>
      <c r="I31" s="130">
        <v>20.835921588557717</v>
      </c>
      <c r="J31" s="130">
        <v>19.122575193451308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4.7139387764155938</v>
      </c>
      <c r="E33" s="130">
        <v>6.6092723714974211</v>
      </c>
      <c r="F33" s="130">
        <v>13.621132219092713</v>
      </c>
      <c r="G33" s="130">
        <v>9.1384915967772216</v>
      </c>
      <c r="H33" s="130">
        <v>18.386922168951038</v>
      </c>
      <c r="I33" s="130">
        <v>17.105152315285331</v>
      </c>
      <c r="J33" s="130">
        <v>11.319862048562591</v>
      </c>
      <c r="K33" s="134">
        <v>8.9022139537334954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4.7139387764155938</v>
      </c>
      <c r="E34" s="130">
        <v>6.6092723714974655</v>
      </c>
      <c r="F34" s="130">
        <v>13.621132219092758</v>
      </c>
      <c r="G34" s="130">
        <v>9.1384915967772642</v>
      </c>
      <c r="H34" s="130">
        <v>18.386922168951081</v>
      </c>
      <c r="I34" s="130">
        <v>17.105028020834734</v>
      </c>
      <c r="J34" s="130">
        <v>11.342906363566808</v>
      </c>
      <c r="K34" s="134">
        <v>8.9313615099646313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6" t="s">
        <v>148</v>
      </c>
      <c r="C36" s="427"/>
      <c r="D36" s="130">
        <v>2.5473446093921659</v>
      </c>
      <c r="E36" s="130">
        <v>3.8624074946083331</v>
      </c>
      <c r="F36" s="130">
        <v>10.969173368618335</v>
      </c>
      <c r="G36" s="130">
        <v>8.0383265499007983</v>
      </c>
      <c r="H36" s="130">
        <v>16.114813510244907</v>
      </c>
      <c r="I36" s="130">
        <v>11.838511807661313</v>
      </c>
      <c r="J36" s="130">
        <v>11.010141857184452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2.8359790328096768</v>
      </c>
      <c r="E38" s="130">
        <v>4.4212089304026758</v>
      </c>
      <c r="F38" s="130">
        <v>10.020439244287038</v>
      </c>
      <c r="G38" s="130">
        <v>7.8048569043643656</v>
      </c>
      <c r="H38" s="130">
        <v>12.362832981802674</v>
      </c>
      <c r="I38" s="130">
        <v>9.6770467457857556</v>
      </c>
      <c r="J38" s="130">
        <v>6.0008045941401633</v>
      </c>
      <c r="K38" s="134">
        <v>3.8277911842478529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1:15">
      <c r="A52" s="100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82" t="str">
        <f>B7</f>
        <v>NSX Overall Index</v>
      </c>
      <c r="C53" s="405">
        <f t="shared" ref="C53:D55" si="1">D7/100</f>
        <v>6.0960810000000087E-2</v>
      </c>
      <c r="D53" s="405">
        <f t="shared" si="1"/>
        <v>8.7824308758493105E-2</v>
      </c>
      <c r="E53" s="405">
        <f t="shared" ref="E53:I55" si="2">G7/100</f>
        <v>5.7677536704761279E-2</v>
      </c>
      <c r="F53" s="405">
        <f t="shared" si="2"/>
        <v>0.10580190239296305</v>
      </c>
      <c r="G53" s="405">
        <f t="shared" si="2"/>
        <v>0.15446712340319291</v>
      </c>
      <c r="H53" s="405">
        <f t="shared" si="2"/>
        <v>0.17891041145971662</v>
      </c>
      <c r="I53" s="405">
        <f t="shared" si="2"/>
        <v>0.12085953851017672</v>
      </c>
      <c r="J53" s="100"/>
      <c r="K53" s="100"/>
      <c r="L53" s="100"/>
      <c r="M53" s="100"/>
      <c r="N53" s="100"/>
      <c r="O53" s="100"/>
    </row>
    <row r="54" spans="1:15">
      <c r="A54" s="100"/>
      <c r="B54" s="382" t="str">
        <f>B8</f>
        <v>NSX Local Index</v>
      </c>
      <c r="C54" s="405">
        <f t="shared" si="1"/>
        <v>2.9745410000000083E-2</v>
      </c>
      <c r="D54" s="405">
        <f t="shared" si="1"/>
        <v>6.8389184068161635E-2</v>
      </c>
      <c r="E54" s="405">
        <f t="shared" si="2"/>
        <v>0.21299830939405553</v>
      </c>
      <c r="F54" s="405">
        <f t="shared" si="2"/>
        <v>0.17989166589884101</v>
      </c>
      <c r="G54" s="405">
        <f t="shared" si="2"/>
        <v>0.26446851821350514</v>
      </c>
      <c r="H54" s="405">
        <f t="shared" si="2"/>
        <v>0.18175161627364123</v>
      </c>
      <c r="I54" s="405">
        <f t="shared" si="2"/>
        <v>0.10605150233440108</v>
      </c>
      <c r="J54" s="100"/>
      <c r="K54" s="100"/>
      <c r="L54" s="100"/>
      <c r="M54" s="100"/>
      <c r="N54" s="100"/>
      <c r="O54" s="100"/>
    </row>
    <row r="55" spans="1:15">
      <c r="A55" s="100"/>
      <c r="B55" s="382" t="s">
        <v>136</v>
      </c>
      <c r="C55" s="405">
        <f t="shared" si="1"/>
        <v>2.7782164369346107E-2</v>
      </c>
      <c r="D55" s="405">
        <f t="shared" si="1"/>
        <v>5.3176856778488935E-2</v>
      </c>
      <c r="E55" s="405">
        <f t="shared" si="2"/>
        <v>3.8070680449328931E-2</v>
      </c>
      <c r="F55" s="405">
        <f t="shared" si="2"/>
        <v>9.406481514834987E-2</v>
      </c>
      <c r="G55" s="405">
        <f t="shared" si="2"/>
        <v>0.18992617397042166</v>
      </c>
      <c r="H55" s="405">
        <f t="shared" si="2"/>
        <v>0.19856029825192478</v>
      </c>
      <c r="I55" s="405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82" t="str">
        <f>B11</f>
        <v>IJG ALBI</v>
      </c>
      <c r="C56" s="405">
        <f>D11/100</f>
        <v>2.4235474691734371E-2</v>
      </c>
      <c r="D56" s="405">
        <f>E11/100</f>
        <v>3.952437220650018E-2</v>
      </c>
      <c r="E56" s="405">
        <f>G11/100</f>
        <v>9.1492356270582942E-2</v>
      </c>
      <c r="F56" s="405">
        <f>H11/100</f>
        <v>8.5054290474362984E-2</v>
      </c>
      <c r="G56" s="405">
        <f>I11/100</f>
        <v>0.1531875953346149</v>
      </c>
      <c r="H56" s="405">
        <f>J11/100</f>
        <v>0.12005274266118438</v>
      </c>
      <c r="I56" s="405">
        <f>K11/100</f>
        <v>0.11328564455856549</v>
      </c>
      <c r="J56" s="100"/>
      <c r="K56" s="100"/>
      <c r="L56" s="100"/>
      <c r="M56" s="100"/>
      <c r="N56" s="100"/>
      <c r="O56" s="100"/>
    </row>
    <row r="57" spans="1:15">
      <c r="A57" s="100"/>
      <c r="B57" s="382" t="str">
        <f>B14</f>
        <v>IJG ILBI</v>
      </c>
      <c r="C57" s="405">
        <f>D14/100</f>
        <v>3.0434287133684901E-3</v>
      </c>
      <c r="D57" s="405">
        <f>E14/100</f>
        <v>1.2740276197158673E-2</v>
      </c>
      <c r="E57" s="405">
        <f>G14/100</f>
        <v>8.0489622755278045E-2</v>
      </c>
      <c r="F57" s="405">
        <f>H14/100</f>
        <v>6.4229682456978354E-2</v>
      </c>
      <c r="G57" s="405">
        <f>I14/100</f>
        <v>0.10132459543750393</v>
      </c>
      <c r="H57" s="405">
        <f>J14/100</f>
        <v>0.11693647083487457</v>
      </c>
      <c r="I57" s="405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82" t="str">
        <f>B16</f>
        <v xml:space="preserve">IJG Money Market Index </v>
      </c>
      <c r="C58" s="405">
        <f>D16/100</f>
        <v>5.8666403997575944E-3</v>
      </c>
      <c r="D58" s="405">
        <f>E16/100</f>
        <v>1.818903031404262E-2</v>
      </c>
      <c r="E58" s="405">
        <f>G16/100</f>
        <v>7.8154696463042628E-2</v>
      </c>
      <c r="F58" s="405">
        <f>H16/100</f>
        <v>5.6824149050993533E-2</v>
      </c>
      <c r="G58" s="405">
        <f>I16/100</f>
        <v>8.0039667765037029E-2</v>
      </c>
      <c r="H58" s="405">
        <f>J16/100</f>
        <v>6.6534666187111124E-2</v>
      </c>
      <c r="I58" s="405">
        <f>K16/100</f>
        <v>7.0858107996154329E-2</v>
      </c>
      <c r="J58" s="100"/>
      <c r="K58" s="100"/>
      <c r="L58" s="100"/>
      <c r="M58" s="100"/>
      <c r="N58" s="100"/>
      <c r="O58" s="100"/>
    </row>
    <row r="59" spans="1:15">
      <c r="A59" s="100"/>
      <c r="B59" s="382"/>
      <c r="C59" s="382"/>
      <c r="D59" s="382"/>
      <c r="E59" s="382"/>
      <c r="F59" s="382"/>
      <c r="G59" s="382"/>
      <c r="H59" s="382"/>
      <c r="I59" s="382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23" t="str">
        <f>"Asset Class Matrix [N$,%] - "&amp; TEXT(Map!$N$16, " mmmm yyyy")</f>
        <v>Asset Class Matrix [N$,%] -  September 2025</v>
      </c>
      <c r="D2" s="423"/>
      <c r="E2" s="423"/>
      <c r="F2" s="423"/>
      <c r="G2" s="423"/>
      <c r="H2" s="423"/>
      <c r="I2" s="423"/>
      <c r="J2" s="423"/>
      <c r="K2" s="423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88" t="s">
        <v>174</v>
      </c>
      <c r="E5" s="388" t="s">
        <v>181</v>
      </c>
      <c r="F5" s="388" t="s">
        <v>188</v>
      </c>
      <c r="G5" s="389" t="s">
        <v>195</v>
      </c>
      <c r="H5" s="389" t="s">
        <v>202</v>
      </c>
      <c r="I5" s="389" t="s">
        <v>209</v>
      </c>
      <c r="J5" s="391" t="s">
        <v>216</v>
      </c>
      <c r="K5" s="388" t="s">
        <v>223</v>
      </c>
    </row>
    <row r="6" spans="2:13" ht="70.150000000000006" customHeight="1">
      <c r="B6" s="397"/>
      <c r="D6" s="389" t="s">
        <v>175</v>
      </c>
      <c r="E6" s="389" t="s">
        <v>182</v>
      </c>
      <c r="F6" s="391" t="s">
        <v>189</v>
      </c>
      <c r="G6" s="388" t="s">
        <v>196</v>
      </c>
      <c r="H6" s="390" t="s">
        <v>203</v>
      </c>
      <c r="I6" s="391" t="s">
        <v>210</v>
      </c>
      <c r="J6" s="389" t="s">
        <v>217</v>
      </c>
      <c r="K6" s="390" t="s">
        <v>224</v>
      </c>
    </row>
    <row r="7" spans="2:13" ht="70.150000000000006" customHeight="1">
      <c r="B7" s="398"/>
      <c r="D7" s="391" t="s">
        <v>176</v>
      </c>
      <c r="E7" s="391" t="s">
        <v>183</v>
      </c>
      <c r="F7" s="389" t="s">
        <v>190</v>
      </c>
      <c r="G7" s="391" t="s">
        <v>197</v>
      </c>
      <c r="H7" s="395" t="s">
        <v>204</v>
      </c>
      <c r="I7" s="388" t="s">
        <v>211</v>
      </c>
      <c r="J7" s="388" t="s">
        <v>218</v>
      </c>
      <c r="K7" s="389" t="s">
        <v>225</v>
      </c>
    </row>
    <row r="8" spans="2:13" ht="70.150000000000006" customHeight="1">
      <c r="B8" s="398"/>
      <c r="D8" s="390" t="s">
        <v>177</v>
      </c>
      <c r="E8" s="390" t="s">
        <v>184</v>
      </c>
      <c r="F8" s="390" t="s">
        <v>191</v>
      </c>
      <c r="G8" s="390" t="s">
        <v>198</v>
      </c>
      <c r="H8" s="393" t="s">
        <v>205</v>
      </c>
      <c r="I8" s="390" t="s">
        <v>212</v>
      </c>
      <c r="J8" s="390" t="s">
        <v>219</v>
      </c>
      <c r="K8" s="393" t="s">
        <v>226</v>
      </c>
    </row>
    <row r="9" spans="2:13" ht="70.150000000000006" customHeight="1">
      <c r="D9" s="393" t="s">
        <v>178</v>
      </c>
      <c r="E9" s="393" t="s">
        <v>185</v>
      </c>
      <c r="F9" s="395" t="s">
        <v>192</v>
      </c>
      <c r="G9" s="395" t="s">
        <v>199</v>
      </c>
      <c r="H9" s="388" t="s">
        <v>206</v>
      </c>
      <c r="I9" s="395" t="s">
        <v>213</v>
      </c>
      <c r="J9" s="395" t="s">
        <v>220</v>
      </c>
      <c r="K9" s="392" t="s">
        <v>227</v>
      </c>
    </row>
    <row r="10" spans="2:13" ht="70.150000000000006" customHeight="1">
      <c r="D10" s="395" t="s">
        <v>179</v>
      </c>
      <c r="E10" s="395" t="s">
        <v>186</v>
      </c>
      <c r="F10" s="393" t="s">
        <v>193</v>
      </c>
      <c r="G10" s="393" t="s">
        <v>200</v>
      </c>
      <c r="H10" s="391" t="s">
        <v>207</v>
      </c>
      <c r="I10" s="393" t="s">
        <v>214</v>
      </c>
      <c r="J10" s="393" t="s">
        <v>221</v>
      </c>
      <c r="K10" s="404"/>
    </row>
    <row r="11" spans="2:13" ht="70.150000000000006" customHeight="1">
      <c r="B11" s="399" t="s">
        <v>154</v>
      </c>
      <c r="D11" s="392" t="s">
        <v>180</v>
      </c>
      <c r="E11" s="392" t="s">
        <v>187</v>
      </c>
      <c r="F11" s="392" t="s">
        <v>194</v>
      </c>
      <c r="G11" s="392" t="s">
        <v>201</v>
      </c>
      <c r="H11" s="392" t="s">
        <v>208</v>
      </c>
      <c r="I11" s="392" t="s">
        <v>215</v>
      </c>
      <c r="J11" s="392" t="s">
        <v>222</v>
      </c>
      <c r="K11" s="404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23" t="s">
        <v>2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31" t="s">
        <v>7</v>
      </c>
      <c r="S2" s="431"/>
    </row>
    <row r="3" spans="2:19" ht="14.25" thickBot="1"/>
    <row r="4" spans="2:19" ht="16.5" thickBot="1">
      <c r="B4" s="444" t="str">
        <f>"Index Total Returns [N$, %] - "&amp; TEXT(Map!$N$16, " mmmm yyyy")</f>
        <v>Index Total Returns [N$, %] -  September 2025</v>
      </c>
      <c r="C4" s="445"/>
      <c r="D4" s="445"/>
      <c r="E4" s="445"/>
      <c r="F4" s="445"/>
      <c r="G4" s="445"/>
      <c r="H4" s="445"/>
      <c r="I4" s="445"/>
      <c r="J4" s="445"/>
      <c r="K4" s="446"/>
      <c r="L4" s="16"/>
      <c r="M4" s="443" t="str">
        <f>"Index Total Returns [N$] – "&amp; TEXT(Map!$N$16, " mmmm yyyy")</f>
        <v>Index Total Returns [N$] –  September 2025</v>
      </c>
      <c r="N4" s="443"/>
      <c r="O4" s="443"/>
      <c r="P4" s="443"/>
      <c r="Q4" s="443"/>
      <c r="R4" s="443"/>
      <c r="S4" s="443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6.0960810000000087</v>
      </c>
      <c r="E6" s="158">
        <f>Summary!E7</f>
        <v>8.782430875849311</v>
      </c>
      <c r="F6" s="158">
        <f>Summary!F7</f>
        <v>15.415608287080529</v>
      </c>
      <c r="G6" s="158">
        <f>Summary!G7</f>
        <v>5.7677536704761279</v>
      </c>
      <c r="H6" s="158">
        <f>Summary!H7</f>
        <v>10.580190239296305</v>
      </c>
      <c r="I6" s="158">
        <f>Summary!I7</f>
        <v>15.446712340319291</v>
      </c>
      <c r="J6" s="158">
        <f>Summary!J7</f>
        <v>17.891041145971663</v>
      </c>
      <c r="K6" s="159">
        <f>Summary!K7</f>
        <v>12.085953851017672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2.9745410000000083</v>
      </c>
      <c r="E7" s="158">
        <f>Summary!E8</f>
        <v>6.8389184068161635</v>
      </c>
      <c r="F7" s="158">
        <f>Summary!F8</f>
        <v>10.999280546592383</v>
      </c>
      <c r="G7" s="158">
        <f>Summary!G8</f>
        <v>21.299830939405552</v>
      </c>
      <c r="H7" s="158">
        <f>Summary!H8</f>
        <v>17.9891665898841</v>
      </c>
      <c r="I7" s="158">
        <f>Summary!I8</f>
        <v>26.446851821350513</v>
      </c>
      <c r="J7" s="158">
        <f>Summary!J8</f>
        <v>18.175161627364123</v>
      </c>
      <c r="K7" s="159">
        <f>Summary!K8</f>
        <v>10.605150233440108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2.7782164369346107</v>
      </c>
      <c r="E8" s="158">
        <f>Summary!E9</f>
        <v>5.3176856778488935</v>
      </c>
      <c r="F8" s="158">
        <f>Summary!F9</f>
        <v>14.520386104268269</v>
      </c>
      <c r="G8" s="158">
        <f>Summary!G9</f>
        <v>3.8070680449328931</v>
      </c>
      <c r="H8" s="158">
        <f>Summary!H9</f>
        <v>9.4064815148349865</v>
      </c>
      <c r="I8" s="158">
        <f>Summary!I9</f>
        <v>18.992617397042167</v>
      </c>
      <c r="J8" s="158">
        <f>Summary!J9</f>
        <v>19.856029825192479</v>
      </c>
      <c r="K8" s="159"/>
      <c r="L8" s="12"/>
      <c r="M8" s="12"/>
      <c r="N8" s="12"/>
      <c r="O8" s="12"/>
      <c r="P8" s="12"/>
    </row>
    <row r="9" spans="2:19" ht="14.25" thickBot="1">
      <c r="B9" s="447"/>
      <c r="C9" s="448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1"/>
      <c r="C11" s="442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39"/>
      <c r="C12" s="439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39"/>
      <c r="C13" s="439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0"/>
      <c r="C16" s="440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44" t="str">
        <f>"Index Total Returns [US$, %] -"&amp; TEXT(Map!$N$16, " mmmm yyyy")</f>
        <v>Index Total Returns [US$, %] - September 2025</v>
      </c>
      <c r="C22" s="445"/>
      <c r="D22" s="445"/>
      <c r="E22" s="445"/>
      <c r="F22" s="445"/>
      <c r="G22" s="445"/>
      <c r="H22" s="445"/>
      <c r="I22" s="445"/>
      <c r="J22" s="445"/>
      <c r="K22" s="446"/>
      <c r="L22" s="12"/>
      <c r="M22" s="443" t="str">
        <f>"Index Total Returns [US$] -"&amp; TEXT(Map!$N$16, " mmmm yyyy")</f>
        <v>Index Total Returns [US$] - September 2025</v>
      </c>
      <c r="N22" s="443"/>
      <c r="O22" s="443"/>
      <c r="P22" s="443"/>
      <c r="Q22" s="443"/>
      <c r="R22" s="443"/>
      <c r="S22" s="443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37" t="s">
        <v>22</v>
      </c>
      <c r="C24" s="438"/>
      <c r="D24" s="158">
        <f>Summary!D27</f>
        <v>2.2361960348341814</v>
      </c>
      <c r="E24" s="158">
        <f>Summary!E27</f>
        <v>2.5558180470631964</v>
      </c>
      <c r="F24" s="158">
        <f>Summary!F27</f>
        <v>6.0930841208078679</v>
      </c>
      <c r="G24" s="158">
        <f>Summary!G27</f>
        <v>-9.8434315360496072E-3</v>
      </c>
      <c r="H24" s="158">
        <f>Summary!H27</f>
        <v>9.1069112469890801</v>
      </c>
      <c r="I24" s="158">
        <f>Summary!I27</f>
        <v>1.5490912224957576</v>
      </c>
      <c r="J24" s="158">
        <f>Summary!J27</f>
        <v>-0.61194637667449925</v>
      </c>
      <c r="K24" s="159">
        <f>Summary!K27</f>
        <v>-2.1794500934979144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8.4685973564364794</v>
      </c>
      <c r="E26" s="158">
        <f>Summary!E29</f>
        <v>11.56271187620832</v>
      </c>
      <c r="F26" s="158">
        <f>Summary!F29</f>
        <v>22.447978388554436</v>
      </c>
      <c r="G26" s="158">
        <f>Summary!G29</f>
        <v>5.75734249405635</v>
      </c>
      <c r="H26" s="158">
        <f>Summary!H29</f>
        <v>20.650630021140692</v>
      </c>
      <c r="I26" s="158">
        <f>Summary!I29</f>
        <v>17.235087227843103</v>
      </c>
      <c r="J26" s="158">
        <f>Summary!J29</f>
        <v>17.16961119125504</v>
      </c>
      <c r="K26" s="159">
        <f>Summary!K29</f>
        <v>9.6430964250136419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5.2772536027307027</v>
      </c>
      <c r="E27" s="158">
        <f>Summary!E30</f>
        <v>9.5695267647446958</v>
      </c>
      <c r="F27" s="158">
        <f>Summary!F30</f>
        <v>17.762560083787783</v>
      </c>
      <c r="G27" s="158">
        <f>Summary!G30</f>
        <v>21.287890873593685</v>
      </c>
      <c r="H27" s="158">
        <f>Summary!H30</f>
        <v>28.734335272286927</v>
      </c>
      <c r="I27" s="158">
        <f>Summary!I30</f>
        <v>28.405628904037261</v>
      </c>
      <c r="J27" s="158">
        <f>Summary!J30</f>
        <v>17.451993007656231</v>
      </c>
      <c r="K27" s="159">
        <f>Summary!K30</f>
        <v>8.1945661832638841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5.0765388375706433</v>
      </c>
      <c r="E28" s="158">
        <f>Summary!E31</f>
        <v>8.0094140951526569</v>
      </c>
      <c r="F28" s="158">
        <f>Summary!F31</f>
        <v>21.498209565075289</v>
      </c>
      <c r="G28" s="158">
        <f>Summary!G31</f>
        <v>3.796849867260299</v>
      </c>
      <c r="H28" s="158">
        <f>Summary!H31</f>
        <v>19.370032684844517</v>
      </c>
      <c r="I28" s="158">
        <f>Summary!I31</f>
        <v>20.835921588557717</v>
      </c>
      <c r="J28" s="158">
        <f>Summary!J31</f>
        <v>19.122575193451308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M22:S22"/>
    <mergeCell ref="B2:Q2"/>
    <mergeCell ref="R2:S2"/>
    <mergeCell ref="M4:S4"/>
    <mergeCell ref="B4:K4"/>
    <mergeCell ref="B22:K22"/>
    <mergeCell ref="B9:C9"/>
    <mergeCell ref="B24:C24"/>
    <mergeCell ref="B12:C12"/>
    <mergeCell ref="B13:C13"/>
    <mergeCell ref="B16:C16"/>
    <mergeCell ref="B11:C11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23" t="str">
        <f>"Individual Equity Total Returns [N$,%]" &amp; TEXT(Map!$N$16, " mmmm yyyy")</f>
        <v>Individual Equity Total Returns [N$,%] September 2025</v>
      </c>
      <c r="C2" s="423"/>
      <c r="D2" s="423"/>
      <c r="E2" s="423"/>
      <c r="F2" s="423"/>
      <c r="G2" s="423"/>
      <c r="H2" s="449" t="s">
        <v>7</v>
      </c>
      <c r="I2" s="449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228</v>
      </c>
      <c r="C5" s="368"/>
      <c r="D5" s="369"/>
      <c r="E5" s="370">
        <v>-0.8280289618650496</v>
      </c>
      <c r="F5" s="370">
        <v>2.0866592693835746</v>
      </c>
      <c r="G5" s="370">
        <v>8.3762915853197715</v>
      </c>
      <c r="H5" s="370">
        <v>1.331112338260011</v>
      </c>
      <c r="I5" s="370">
        <v>6.6292433231387378</v>
      </c>
      <c r="J5" s="83"/>
    </row>
    <row r="6" spans="2:11">
      <c r="B6" s="85" t="s">
        <v>229</v>
      </c>
      <c r="C6" s="368"/>
      <c r="D6" s="369"/>
      <c r="E6" s="21">
        <v>1.3699631723333681</v>
      </c>
      <c r="F6" s="21">
        <v>3.2864914209877925</v>
      </c>
      <c r="G6" s="21">
        <v>7.0103483038863628</v>
      </c>
      <c r="H6" s="21">
        <v>-0.91778302840984116</v>
      </c>
      <c r="I6" s="21">
        <v>6.4288301437388782</v>
      </c>
      <c r="J6" s="83"/>
    </row>
    <row r="7" spans="2:11">
      <c r="B7" s="56" t="s">
        <v>230</v>
      </c>
      <c r="C7" s="368">
        <v>2220</v>
      </c>
      <c r="D7" s="371">
        <v>1.8576495658562387E-3</v>
      </c>
      <c r="E7" s="22">
        <v>0.58903490000000003</v>
      </c>
      <c r="F7" s="22">
        <v>2.5878000000000001</v>
      </c>
      <c r="G7" s="22">
        <v>4.421449</v>
      </c>
      <c r="H7" s="22">
        <v>16.693750000000001</v>
      </c>
      <c r="I7" s="22">
        <v>10.966799999999999</v>
      </c>
      <c r="J7" s="83"/>
    </row>
    <row r="8" spans="2:11">
      <c r="B8" s="56" t="s">
        <v>231</v>
      </c>
      <c r="C8" s="368">
        <v>7766</v>
      </c>
      <c r="D8" s="371">
        <v>0.23676036268626108</v>
      </c>
      <c r="E8" s="22">
        <v>4.3676919999999999</v>
      </c>
      <c r="F8" s="22">
        <v>2.602722</v>
      </c>
      <c r="G8" s="22">
        <v>11.51506</v>
      </c>
      <c r="H8" s="22">
        <v>-0.92080119999999999</v>
      </c>
      <c r="I8" s="22">
        <v>5.4665889999999999</v>
      </c>
      <c r="J8" s="83"/>
    </row>
    <row r="9" spans="2:11">
      <c r="B9" s="56" t="s">
        <v>232</v>
      </c>
      <c r="C9" s="368">
        <v>5201</v>
      </c>
      <c r="D9" s="371">
        <v>2.0018451930517815E-3</v>
      </c>
      <c r="E9" s="22">
        <v>6.4018980000000001</v>
      </c>
      <c r="F9" s="22">
        <v>16.4053</v>
      </c>
      <c r="G9" s="22">
        <v>16.926410000000001</v>
      </c>
      <c r="H9" s="22">
        <v>27.641640000000002</v>
      </c>
      <c r="I9" s="22">
        <v>22.798539999999999</v>
      </c>
      <c r="J9" s="83"/>
    </row>
    <row r="10" spans="2:11">
      <c r="B10" s="56" t="s">
        <v>233</v>
      </c>
      <c r="C10" s="368">
        <v>655</v>
      </c>
      <c r="D10" s="371">
        <v>4.318085377336329E-4</v>
      </c>
      <c r="E10" s="22">
        <v>-1.3554219999999999</v>
      </c>
      <c r="F10" s="22">
        <v>0.61443930000000002</v>
      </c>
      <c r="G10" s="22">
        <v>16.536200000000001</v>
      </c>
      <c r="H10" s="22">
        <v>63.42007000000001</v>
      </c>
      <c r="I10" s="22">
        <v>39.843440000000001</v>
      </c>
      <c r="J10" s="83"/>
    </row>
    <row r="11" spans="2:11">
      <c r="B11" s="56" t="s">
        <v>234</v>
      </c>
      <c r="C11" s="368">
        <v>21350</v>
      </c>
      <c r="D11" s="371">
        <v>5.7952494844833023E-2</v>
      </c>
      <c r="E11" s="22">
        <v>-1.146326</v>
      </c>
      <c r="F11" s="22">
        <v>-7.9101049999999988</v>
      </c>
      <c r="G11" s="22">
        <v>-8.7124760000000006</v>
      </c>
      <c r="H11" s="22">
        <v>-21.451260000000001</v>
      </c>
      <c r="I11" s="22">
        <v>-16.63869</v>
      </c>
      <c r="J11" s="83"/>
    </row>
    <row r="12" spans="2:11">
      <c r="B12" s="56" t="s">
        <v>235</v>
      </c>
      <c r="C12" s="368">
        <v>1151</v>
      </c>
      <c r="D12" s="371">
        <v>5.4061334980920592E-4</v>
      </c>
      <c r="E12" s="22">
        <v>9.0296979999999998</v>
      </c>
      <c r="F12" s="22">
        <v>15.33379</v>
      </c>
      <c r="G12" s="22">
        <v>29.840779999999999</v>
      </c>
      <c r="H12" s="22">
        <v>46.19867</v>
      </c>
      <c r="I12" s="22">
        <v>43.139449999999997</v>
      </c>
      <c r="J12" s="83"/>
    </row>
    <row r="13" spans="2:11">
      <c r="B13" s="56" t="s">
        <v>236</v>
      </c>
      <c r="C13" s="368">
        <v>23639</v>
      </c>
      <c r="D13" s="371">
        <v>0.18584264211422405</v>
      </c>
      <c r="E13" s="22">
        <v>-1.7267680000000001</v>
      </c>
      <c r="F13" s="22">
        <v>7.4859430000000007</v>
      </c>
      <c r="G13" s="22">
        <v>6.0048890000000004</v>
      </c>
      <c r="H13" s="22">
        <v>4.7189199999999998</v>
      </c>
      <c r="I13" s="22">
        <v>14.441879999999999</v>
      </c>
      <c r="J13" s="83"/>
    </row>
    <row r="14" spans="2:11">
      <c r="B14" s="85" t="s">
        <v>237</v>
      </c>
      <c r="C14" s="368"/>
      <c r="D14" s="371"/>
      <c r="E14" s="21">
        <v>-12.48249</v>
      </c>
      <c r="F14" s="21">
        <v>-10.43769</v>
      </c>
      <c r="G14" s="21">
        <v>2.7299899999999999</v>
      </c>
      <c r="H14" s="21">
        <v>6.9078730000000004</v>
      </c>
      <c r="I14" s="21">
        <v>0.19890289999999999</v>
      </c>
      <c r="J14" s="83"/>
    </row>
    <row r="15" spans="2:11">
      <c r="B15" s="56" t="s">
        <v>238</v>
      </c>
      <c r="C15" s="368">
        <v>37788</v>
      </c>
      <c r="D15" s="371">
        <v>9.1180218515171177E-3</v>
      </c>
      <c r="E15" s="22">
        <v>-12.48249</v>
      </c>
      <c r="F15" s="22">
        <v>-10.43769</v>
      </c>
      <c r="G15" s="22">
        <v>2.7299899999999999</v>
      </c>
      <c r="H15" s="22">
        <v>6.9078730000000004</v>
      </c>
      <c r="I15" s="22">
        <v>0.19890289999999999</v>
      </c>
      <c r="J15" s="83"/>
    </row>
    <row r="16" spans="2:11">
      <c r="B16" s="85" t="s">
        <v>239</v>
      </c>
      <c r="C16" s="368"/>
      <c r="D16" s="371"/>
      <c r="E16" s="21">
        <v>-7.3160590897485829</v>
      </c>
      <c r="F16" s="21">
        <v>-1.7948445111307278</v>
      </c>
      <c r="G16" s="21">
        <v>9.1476055656747857</v>
      </c>
      <c r="H16" s="21">
        <v>3.4158673906391903</v>
      </c>
      <c r="I16" s="21">
        <v>5.3118899099001489</v>
      </c>
      <c r="J16" s="83"/>
    </row>
    <row r="17" spans="2:10">
      <c r="B17" s="56" t="s">
        <v>240</v>
      </c>
      <c r="C17" s="368">
        <v>3279</v>
      </c>
      <c r="D17" s="371">
        <v>2.4202088618285766E-2</v>
      </c>
      <c r="E17" s="22">
        <v>-8.1512600000000006</v>
      </c>
      <c r="F17" s="22">
        <v>-4.3744529999999999</v>
      </c>
      <c r="G17" s="22">
        <v>5.0624799999999999</v>
      </c>
      <c r="H17" s="22">
        <v>11.265689999999999</v>
      </c>
      <c r="I17" s="22">
        <v>8.3608720000000005</v>
      </c>
      <c r="J17" s="83"/>
    </row>
    <row r="18" spans="2:10">
      <c r="B18" s="56" t="s">
        <v>241</v>
      </c>
      <c r="C18" s="368">
        <v>1335</v>
      </c>
      <c r="D18" s="371">
        <v>3.2879110921683136E-2</v>
      </c>
      <c r="E18" s="22">
        <v>-3.9568350000000003</v>
      </c>
      <c r="F18" s="22">
        <v>10.604799999999999</v>
      </c>
      <c r="G18" s="22">
        <v>18.325520000000001</v>
      </c>
      <c r="H18" s="22">
        <v>5.5220279999999997</v>
      </c>
      <c r="I18" s="22">
        <v>12.55585</v>
      </c>
      <c r="J18" s="83"/>
    </row>
    <row r="19" spans="2:10">
      <c r="B19" s="56" t="s">
        <v>242</v>
      </c>
      <c r="C19" s="368">
        <v>8359</v>
      </c>
      <c r="D19" s="371">
        <v>8.7756545793032034E-2</v>
      </c>
      <c r="E19" s="22">
        <v>-8.3442980000000002</v>
      </c>
      <c r="F19" s="22">
        <v>-5.7291080000000001</v>
      </c>
      <c r="G19" s="22">
        <v>6.8356059999999994</v>
      </c>
      <c r="H19" s="22">
        <v>0.46189070000000004</v>
      </c>
      <c r="I19" s="22">
        <v>1.7569790000000003</v>
      </c>
      <c r="J19" s="83"/>
    </row>
    <row r="20" spans="2:10">
      <c r="B20" s="85" t="s">
        <v>243</v>
      </c>
      <c r="C20" s="368"/>
      <c r="D20" s="371"/>
      <c r="E20" s="21">
        <v>0</v>
      </c>
      <c r="F20" s="21">
        <v>0</v>
      </c>
      <c r="G20" s="21">
        <v>0</v>
      </c>
      <c r="H20" s="21">
        <v>9.8379359999999991</v>
      </c>
      <c r="I20" s="21">
        <v>1.388889</v>
      </c>
      <c r="J20" s="83"/>
    </row>
    <row r="21" spans="2:10">
      <c r="B21" s="56" t="s">
        <v>244</v>
      </c>
      <c r="C21" s="368">
        <v>73</v>
      </c>
      <c r="D21" s="371">
        <v>4.5456463791093495E-5</v>
      </c>
      <c r="E21" s="22">
        <v>0</v>
      </c>
      <c r="F21" s="22">
        <v>0</v>
      </c>
      <c r="G21" s="22">
        <v>0</v>
      </c>
      <c r="H21" s="22">
        <v>9.8379359999999991</v>
      </c>
      <c r="I21" s="22">
        <v>1.388889</v>
      </c>
      <c r="J21" s="83"/>
    </row>
    <row r="22" spans="2:10">
      <c r="B22" s="85" t="s">
        <v>245</v>
      </c>
      <c r="C22" s="368"/>
      <c r="D22" s="371"/>
      <c r="E22" s="21">
        <v>-2.7370217273760664</v>
      </c>
      <c r="F22" s="21">
        <v>9.5114939181463498</v>
      </c>
      <c r="G22" s="21">
        <v>22.503701805272115</v>
      </c>
      <c r="H22" s="21">
        <v>21.215342277428267</v>
      </c>
      <c r="I22" s="21">
        <v>19.620972312757871</v>
      </c>
      <c r="J22" s="83"/>
    </row>
    <row r="23" spans="2:10">
      <c r="B23" s="56" t="s">
        <v>246</v>
      </c>
      <c r="C23" s="368">
        <v>1330</v>
      </c>
      <c r="D23" s="371">
        <v>9.1128325091821083E-4</v>
      </c>
      <c r="E23" s="22">
        <v>3.0111219999999999</v>
      </c>
      <c r="F23" s="22">
        <v>3.0111219999999999</v>
      </c>
      <c r="G23" s="22">
        <v>3.7827399999999995</v>
      </c>
      <c r="H23" s="22">
        <v>12.495710000000001</v>
      </c>
      <c r="I23" s="22">
        <v>12.40789</v>
      </c>
      <c r="J23" s="83"/>
    </row>
    <row r="24" spans="2:10">
      <c r="B24" s="56" t="s">
        <v>247</v>
      </c>
      <c r="C24" s="368">
        <v>2074</v>
      </c>
      <c r="D24" s="371">
        <v>1.5091713930870851E-2</v>
      </c>
      <c r="E24" s="22">
        <v>-3.0841120000000002</v>
      </c>
      <c r="F24" s="22">
        <v>9.9040060000000008</v>
      </c>
      <c r="G24" s="22">
        <v>23.634129999999999</v>
      </c>
      <c r="H24" s="22">
        <v>21.741859999999999</v>
      </c>
      <c r="I24" s="22">
        <v>20.056519999999999</v>
      </c>
      <c r="J24" s="83"/>
    </row>
    <row r="25" spans="2:10">
      <c r="B25" s="85" t="s">
        <v>248</v>
      </c>
      <c r="C25" s="368"/>
      <c r="D25" s="371"/>
      <c r="E25" s="21">
        <v>-0.60190644169014373</v>
      </c>
      <c r="F25" s="21">
        <v>1.4835602707468869</v>
      </c>
      <c r="G25" s="21">
        <v>20.206633502380299</v>
      </c>
      <c r="H25" s="21">
        <v>13.072816729463245</v>
      </c>
      <c r="I25" s="21">
        <v>10.202959935237423</v>
      </c>
      <c r="J25" s="83"/>
    </row>
    <row r="26" spans="2:10">
      <c r="B26" s="56" t="s">
        <v>249</v>
      </c>
      <c r="C26" s="368">
        <v>12812</v>
      </c>
      <c r="D26" s="371">
        <v>1.880927130459354E-2</v>
      </c>
      <c r="E26" s="22">
        <v>-1.891416</v>
      </c>
      <c r="F26" s="22">
        <v>0.52429049999999999</v>
      </c>
      <c r="G26" s="22">
        <v>16.656510000000001</v>
      </c>
      <c r="H26" s="22">
        <v>4.3289520000000001</v>
      </c>
      <c r="I26" s="22">
        <v>6.3287159999999991</v>
      </c>
      <c r="J26" s="83"/>
    </row>
    <row r="27" spans="2:10">
      <c r="B27" s="56" t="s">
        <v>250</v>
      </c>
      <c r="C27" s="368">
        <v>2280</v>
      </c>
      <c r="D27" s="371">
        <v>1.3214421412657246E-2</v>
      </c>
      <c r="E27" s="22">
        <v>1.243339</v>
      </c>
      <c r="F27" s="22">
        <v>3.0275639999999999</v>
      </c>
      <c r="G27" s="22">
        <v>26.245849999999997</v>
      </c>
      <c r="H27" s="22">
        <v>26.154890000000002</v>
      </c>
      <c r="I27" s="22">
        <v>16.20795</v>
      </c>
      <c r="J27" s="83"/>
    </row>
    <row r="28" spans="2:10">
      <c r="B28" s="56" t="s">
        <v>251</v>
      </c>
      <c r="C28" s="368">
        <v>12801</v>
      </c>
      <c r="D28" s="371">
        <v>3.5680217563281377E-4</v>
      </c>
      <c r="E28" s="22">
        <v>0</v>
      </c>
      <c r="F28" s="22">
        <v>0</v>
      </c>
      <c r="G28" s="22">
        <v>2.2107649999999999</v>
      </c>
      <c r="H28" s="22">
        <v>2.2107649999999999</v>
      </c>
      <c r="I28" s="22">
        <v>2.2107649999999999</v>
      </c>
      <c r="J28" s="83"/>
    </row>
    <row r="29" spans="2:10">
      <c r="B29" s="56" t="s">
        <v>252</v>
      </c>
      <c r="C29" s="368">
        <v>1573</v>
      </c>
      <c r="D29" s="371">
        <v>1.7576037601911915E-4</v>
      </c>
      <c r="E29" s="22">
        <v>-2.721088</v>
      </c>
      <c r="F29" s="22">
        <v>-2.8412600000000001</v>
      </c>
      <c r="G29" s="22">
        <v>-5.6954440000000002</v>
      </c>
      <c r="H29" s="22">
        <v>0.96277279999999998</v>
      </c>
      <c r="I29" s="22">
        <v>-7.6877930000000001</v>
      </c>
      <c r="J29" s="83"/>
    </row>
    <row r="30" spans="2:10">
      <c r="B30" s="56" t="s">
        <v>253</v>
      </c>
      <c r="C30" s="368">
        <v>30</v>
      </c>
      <c r="D30" s="371">
        <v>4.7500530774919272E-5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254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255</v>
      </c>
      <c r="C32" s="368">
        <v>1250</v>
      </c>
      <c r="D32" s="371">
        <v>6.9903493755599385E-4</v>
      </c>
      <c r="E32" s="22">
        <v>0</v>
      </c>
      <c r="F32" s="22">
        <v>-0.71485299999999996</v>
      </c>
      <c r="G32" s="22">
        <v>-0.79520060000000015</v>
      </c>
      <c r="H32" s="22">
        <v>-0.71794990000000003</v>
      </c>
      <c r="I32" s="22">
        <v>-0.71671589999999996</v>
      </c>
      <c r="J32" s="83"/>
    </row>
    <row r="33" spans="2:10">
      <c r="B33" s="56" t="s">
        <v>256</v>
      </c>
      <c r="C33" s="368">
        <v>856</v>
      </c>
      <c r="D33" s="371">
        <v>1.5341503694600849E-3</v>
      </c>
      <c r="E33" s="22">
        <v>0</v>
      </c>
      <c r="F33" s="22">
        <v>0.70588240000000002</v>
      </c>
      <c r="G33" s="22">
        <v>9.4984219999999997</v>
      </c>
      <c r="H33" s="22">
        <v>27.03059</v>
      </c>
      <c r="I33" s="22">
        <v>26.695419999999999</v>
      </c>
      <c r="J33" s="83"/>
    </row>
    <row r="34" spans="2:10">
      <c r="B34" s="85" t="s">
        <v>257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258</v>
      </c>
      <c r="C35" s="368">
        <v>899</v>
      </c>
      <c r="D35" s="371">
        <v>4.7093012002499704E-4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259</v>
      </c>
      <c r="C37" s="368"/>
      <c r="D37" s="369"/>
      <c r="E37" s="370">
        <v>17.537425691262325</v>
      </c>
      <c r="F37" s="370">
        <v>24.100565775928377</v>
      </c>
      <c r="G37" s="370">
        <v>43.840483243830036</v>
      </c>
      <c r="H37" s="370">
        <v>25.161779393966803</v>
      </c>
      <c r="I37" s="370">
        <v>39.382263802267211</v>
      </c>
      <c r="J37" s="83"/>
    </row>
    <row r="38" spans="2:10">
      <c r="B38" s="85" t="s">
        <v>260</v>
      </c>
      <c r="C38" s="368"/>
      <c r="D38" s="369"/>
      <c r="E38" s="21">
        <v>17.537425691262325</v>
      </c>
      <c r="F38" s="21">
        <v>24.100565775928377</v>
      </c>
      <c r="G38" s="21">
        <v>43.840483243830036</v>
      </c>
      <c r="H38" s="21">
        <v>25.161779393966803</v>
      </c>
      <c r="I38" s="21">
        <v>39.382263802267211</v>
      </c>
      <c r="J38" s="83"/>
    </row>
    <row r="39" spans="2:10">
      <c r="B39" s="56" t="s">
        <v>261</v>
      </c>
      <c r="C39" s="368">
        <v>64650</v>
      </c>
      <c r="D39" s="371">
        <v>0.12387630272235069</v>
      </c>
      <c r="E39" s="22">
        <v>19.17051</v>
      </c>
      <c r="F39" s="22">
        <v>23.285139999999998</v>
      </c>
      <c r="G39" s="22">
        <v>29.142499999999998</v>
      </c>
      <c r="H39" s="22">
        <v>18.897670000000002</v>
      </c>
      <c r="I39" s="22">
        <v>20.472629999999999</v>
      </c>
      <c r="J39" s="83"/>
    </row>
    <row r="40" spans="2:10">
      <c r="B40" s="56" t="s">
        <v>262</v>
      </c>
      <c r="C40" s="368">
        <v>9469</v>
      </c>
      <c r="D40" s="371">
        <v>2.0878738387847266E-2</v>
      </c>
      <c r="E40" s="22">
        <v>4.2038080000000004</v>
      </c>
      <c r="F40" s="22">
        <v>1.088929</v>
      </c>
      <c r="G40" s="22">
        <v>61.449280000000009</v>
      </c>
      <c r="H40" s="22">
        <v>-30.665590000000005</v>
      </c>
      <c r="I40" s="22">
        <v>7.2974509999999988</v>
      </c>
      <c r="J40" s="83"/>
    </row>
    <row r="41" spans="2:10">
      <c r="B41" s="56" t="s">
        <v>263</v>
      </c>
      <c r="C41" s="368">
        <v>15</v>
      </c>
      <c r="D41" s="371">
        <v>2.5086710097492221E-4</v>
      </c>
      <c r="E41" s="22">
        <v>50</v>
      </c>
      <c r="F41" s="22">
        <v>87.5</v>
      </c>
      <c r="G41" s="22">
        <v>66.666659999999993</v>
      </c>
      <c r="H41" s="22">
        <v>7.1428569999999993</v>
      </c>
      <c r="I41" s="22">
        <v>15.384610000000002</v>
      </c>
      <c r="J41" s="83"/>
    </row>
    <row r="42" spans="2:10">
      <c r="B42" s="56" t="s">
        <v>264</v>
      </c>
      <c r="C42" s="368">
        <v>682</v>
      </c>
      <c r="D42" s="371">
        <v>3.9596356146583421E-4</v>
      </c>
      <c r="E42" s="22">
        <v>5.9006210000000001</v>
      </c>
      <c r="F42" s="22">
        <v>-15.279500000000002</v>
      </c>
      <c r="G42" s="22">
        <v>-19.002369999999999</v>
      </c>
      <c r="H42" s="22">
        <v>-28.95833</v>
      </c>
      <c r="I42" s="22">
        <v>-18.615749999999998</v>
      </c>
      <c r="J42" s="83"/>
    </row>
    <row r="43" spans="2:10">
      <c r="B43" s="56" t="s">
        <v>265</v>
      </c>
      <c r="C43" s="368">
        <v>2231</v>
      </c>
      <c r="D43" s="371">
        <v>9.7583084964982091E-3</v>
      </c>
      <c r="E43" s="22">
        <v>6.1875299999999998</v>
      </c>
      <c r="F43" s="22">
        <v>15.118679999999998</v>
      </c>
      <c r="G43" s="22">
        <v>83.319640000000007</v>
      </c>
      <c r="H43" s="22">
        <v>37.20787</v>
      </c>
      <c r="I43" s="22">
        <v>69.916219999999996</v>
      </c>
      <c r="J43" s="83"/>
    </row>
    <row r="44" spans="2:10">
      <c r="B44" s="56" t="s">
        <v>266</v>
      </c>
      <c r="C44" s="368">
        <v>4450</v>
      </c>
      <c r="D44" s="371">
        <v>3.3376834506195995E-3</v>
      </c>
      <c r="E44" s="22">
        <v>34.400480000000002</v>
      </c>
      <c r="F44" s="22">
        <v>15.13583</v>
      </c>
      <c r="G44" s="22">
        <v>52.606310000000001</v>
      </c>
      <c r="H44" s="365">
        <v>19.84918</v>
      </c>
      <c r="I44" s="22">
        <v>31.462329999999998</v>
      </c>
      <c r="J44" s="83"/>
    </row>
    <row r="45" spans="2:10">
      <c r="B45" s="56" t="s">
        <v>267</v>
      </c>
      <c r="C45" s="368">
        <v>505.99999999999994</v>
      </c>
      <c r="D45" s="371">
        <v>1.1693986558332251E-3</v>
      </c>
      <c r="E45" s="22">
        <v>43.342779999999998</v>
      </c>
      <c r="F45" s="22">
        <v>36.38814</v>
      </c>
      <c r="G45" s="22">
        <v>87.407409999999999</v>
      </c>
      <c r="H45" s="365">
        <v>6.9767440000000001</v>
      </c>
      <c r="I45" s="22">
        <v>63.754040000000003</v>
      </c>
      <c r="J45" s="83"/>
    </row>
    <row r="46" spans="2:10">
      <c r="B46" s="56" t="s">
        <v>268</v>
      </c>
      <c r="C46" s="368">
        <v>595</v>
      </c>
      <c r="D46" s="371">
        <v>9.4421768247229061E-4</v>
      </c>
      <c r="E46" s="22">
        <v>-27.990010000000005</v>
      </c>
      <c r="F46" s="22">
        <v>1.840576</v>
      </c>
      <c r="G46" s="22">
        <v>-12.26957</v>
      </c>
      <c r="H46" s="365">
        <v>-56.453589999999998</v>
      </c>
      <c r="I46" s="22">
        <v>-56.914750000000005</v>
      </c>
      <c r="J46" s="83"/>
    </row>
    <row r="47" spans="2:10" ht="14.25" thickBot="1">
      <c r="B47" s="376" t="s">
        <v>269</v>
      </c>
      <c r="C47" s="368">
        <v>8563</v>
      </c>
      <c r="D47" s="371">
        <v>5.4063260503670059E-2</v>
      </c>
      <c r="E47" s="377">
        <v>20.123950000000001</v>
      </c>
      <c r="F47" s="377">
        <v>37.147739999999999</v>
      </c>
      <c r="G47" s="377">
        <v>63.442799999999998</v>
      </c>
      <c r="H47" s="377">
        <v>61.527329999999999</v>
      </c>
      <c r="I47" s="377">
        <v>91.76961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4.0870073659185637</v>
      </c>
      <c r="F49" s="370">
        <v>-2.3045797957720415</v>
      </c>
      <c r="G49" s="370">
        <v>-1.1911804247081965</v>
      </c>
      <c r="H49" s="370">
        <v>-11.020741720924818</v>
      </c>
      <c r="I49" s="370">
        <v>-10.53587289221969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0.3807546</v>
      </c>
      <c r="F51" s="21">
        <v>0.34602080000000002</v>
      </c>
      <c r="G51" s="21">
        <v>5.6052660000000003</v>
      </c>
      <c r="H51" s="21">
        <v>7.536683</v>
      </c>
      <c r="I51" s="21">
        <v>5.7513820000000004</v>
      </c>
      <c r="J51" s="83"/>
    </row>
    <row r="52" spans="2:10">
      <c r="B52" s="56" t="s">
        <v>158</v>
      </c>
      <c r="C52" s="368">
        <v>2900</v>
      </c>
      <c r="D52" s="371">
        <v>1.7947595969452427E-3</v>
      </c>
      <c r="E52" s="22">
        <v>0.3807546</v>
      </c>
      <c r="F52" s="22">
        <v>0.34602080000000002</v>
      </c>
      <c r="G52" s="22">
        <v>5.6052660000000003</v>
      </c>
      <c r="H52" s="22">
        <v>7.536683</v>
      </c>
      <c r="I52" s="22">
        <v>5.7513820000000004</v>
      </c>
      <c r="J52" s="83"/>
    </row>
    <row r="53" spans="2:10">
      <c r="B53" s="85" t="s">
        <v>159</v>
      </c>
      <c r="C53" s="368"/>
      <c r="D53" s="371"/>
      <c r="E53" s="21">
        <v>-2.941176</v>
      </c>
      <c r="F53" s="21">
        <v>-5.4802369999999998</v>
      </c>
      <c r="G53" s="21">
        <v>-12.865630000000001</v>
      </c>
      <c r="H53" s="21">
        <v>-23.62567</v>
      </c>
      <c r="I53" s="21">
        <v>-25.1068</v>
      </c>
      <c r="J53" s="83"/>
    </row>
    <row r="54" spans="2:10">
      <c r="B54" s="56" t="s">
        <v>160</v>
      </c>
      <c r="C54" s="368">
        <v>4950</v>
      </c>
      <c r="D54" s="371">
        <v>2.5530761401979531E-3</v>
      </c>
      <c r="E54" s="22">
        <v>-2.941176</v>
      </c>
      <c r="F54" s="22">
        <v>-5.4802369999999998</v>
      </c>
      <c r="G54" s="22">
        <v>-12.865629999999999</v>
      </c>
      <c r="H54" s="22">
        <v>-23.62567</v>
      </c>
      <c r="I54" s="22">
        <v>-25.1068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-6.471634355740659</v>
      </c>
      <c r="F56" s="402">
        <v>-21.102783534306742</v>
      </c>
      <c r="G56" s="402">
        <v>-21.693120513119428</v>
      </c>
      <c r="H56" s="402">
        <v>-44.838166872385123</v>
      </c>
      <c r="I56" s="402">
        <v>-43.129997168386915</v>
      </c>
      <c r="J56" s="83"/>
    </row>
    <row r="57" spans="2:10">
      <c r="B57" s="56" t="s">
        <v>163</v>
      </c>
      <c r="C57" s="368">
        <v>290</v>
      </c>
      <c r="D57" s="371">
        <v>2.7865791589368004E-5</v>
      </c>
      <c r="E57" s="22">
        <v>0</v>
      </c>
      <c r="F57" s="22">
        <v>0</v>
      </c>
      <c r="G57" s="22">
        <v>0</v>
      </c>
      <c r="H57" s="22">
        <v>51.225619999999992</v>
      </c>
      <c r="I57" s="22">
        <v>16</v>
      </c>
      <c r="J57" s="83"/>
    </row>
    <row r="58" spans="2:10">
      <c r="B58" s="56" t="s">
        <v>164</v>
      </c>
      <c r="C58" s="368">
        <v>5470</v>
      </c>
      <c r="D58" s="371">
        <v>1.2158129801170568E-2</v>
      </c>
      <c r="E58" s="22">
        <v>-6.4864670000000002</v>
      </c>
      <c r="F58" s="22">
        <v>-21.151150000000001</v>
      </c>
      <c r="G58" s="22">
        <v>-21.742840000000001</v>
      </c>
      <c r="H58" s="22">
        <v>-45.058340000000001</v>
      </c>
      <c r="I58" s="22">
        <v>-43.265520000000002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6.0660800000000004</v>
      </c>
      <c r="F60" s="402">
        <v>0.69671190000000005</v>
      </c>
      <c r="G60" s="402">
        <v>2.2623090000000001</v>
      </c>
      <c r="H60" s="402">
        <v>-5.7138609999999996</v>
      </c>
      <c r="I60" s="402">
        <v>-5.3040599999999998</v>
      </c>
      <c r="J60" s="83"/>
    </row>
    <row r="61" spans="2:10">
      <c r="B61" s="56" t="s">
        <v>167</v>
      </c>
      <c r="C61" s="368">
        <v>27401</v>
      </c>
      <c r="D61" s="371">
        <v>7.7441766829142E-2</v>
      </c>
      <c r="E61" s="22">
        <v>6.0660800000000004</v>
      </c>
      <c r="F61" s="22">
        <v>0.69671190000000005</v>
      </c>
      <c r="G61" s="22">
        <v>2.2623090000000001</v>
      </c>
      <c r="H61" s="22">
        <v>-5.7138609999999996</v>
      </c>
      <c r="I61" s="22">
        <v>-5.3040599999999998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23" t="s">
        <v>62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31" t="s">
        <v>7</v>
      </c>
      <c r="S2" s="431"/>
    </row>
    <row r="3" spans="2:19" ht="14.25" thickBot="1"/>
    <row r="4" spans="2:19" ht="15.75" customHeight="1">
      <c r="B4" s="444" t="str">
        <f>"Bond Performance Index Total Returns (%)  - as at "&amp; TEXT(Map!$N$16, " mmmm yyyy")</f>
        <v>Bond Performance Index Total Returns (%)  - as at  September 2025</v>
      </c>
      <c r="C4" s="445"/>
      <c r="D4" s="445"/>
      <c r="E4" s="445"/>
      <c r="F4" s="445"/>
      <c r="G4" s="445"/>
      <c r="H4" s="445"/>
      <c r="I4" s="445"/>
      <c r="J4" s="446"/>
      <c r="L4" s="450" t="s">
        <v>68</v>
      </c>
      <c r="M4" s="450"/>
      <c r="N4" s="450"/>
      <c r="O4" s="450"/>
      <c r="P4" s="450"/>
      <c r="Q4" s="450"/>
      <c r="R4" s="450"/>
      <c r="S4" s="450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2.4235474691734371</v>
      </c>
      <c r="D7" s="175">
        <f>Summary!E11</f>
        <v>3.952437220650018</v>
      </c>
      <c r="E7" s="175">
        <f>Summary!F11</f>
        <v>7.0957010635233075</v>
      </c>
      <c r="F7" s="175">
        <f>Summary!G11</f>
        <v>9.1492356270582942</v>
      </c>
      <c r="G7" s="175">
        <f>Summary!H11</f>
        <v>8.5054290474362979</v>
      </c>
      <c r="H7" s="175">
        <f>Summary!I11</f>
        <v>15.31875953346149</v>
      </c>
      <c r="I7" s="175">
        <f>Summary!J11</f>
        <v>12.005274266118438</v>
      </c>
      <c r="J7" s="176">
        <f>Summary!K11</f>
        <v>11.328564455856549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2.4235474691734371</v>
      </c>
      <c r="D9" s="175">
        <f>Summary!E12</f>
        <v>3.952437220650018</v>
      </c>
      <c r="E9" s="175">
        <f>Summary!F12</f>
        <v>7.0957010635233075</v>
      </c>
      <c r="F9" s="175">
        <f>Summary!G12</f>
        <v>9.1492356270582942</v>
      </c>
      <c r="G9" s="175">
        <f>Summary!H12</f>
        <v>8.5054290474362979</v>
      </c>
      <c r="H9" s="175">
        <f>Summary!I12</f>
        <v>15.31875953346149</v>
      </c>
      <c r="I9" s="175">
        <f>Summary!J12</f>
        <v>12.005274266118438</v>
      </c>
      <c r="J9" s="176">
        <f>Summary!K12</f>
        <v>11.328564455856549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 t="s">
        <v>130</v>
      </c>
    </row>
    <row r="21" spans="2:19">
      <c r="L21" s="20" t="s">
        <v>28</v>
      </c>
    </row>
    <row r="22" spans="2:19" ht="14.25" thickBot="1"/>
    <row r="23" spans="2:19" ht="15.75">
      <c r="B23" s="444" t="str">
        <f>"Bond Performance, Index Total Returns  (US$- terms),(%) - as at "&amp; TEXT(Map!$N$16, " mmmm yyyy")</f>
        <v>Bond Performance, Index Total Returns  (US$- terms),(%) - as at  September 2025</v>
      </c>
      <c r="C23" s="445"/>
      <c r="D23" s="445"/>
      <c r="E23" s="445"/>
      <c r="F23" s="445"/>
      <c r="G23" s="445"/>
      <c r="H23" s="445"/>
      <c r="I23" s="445"/>
      <c r="J23" s="446"/>
      <c r="L23" s="450" t="s">
        <v>69</v>
      </c>
      <c r="M23" s="450"/>
      <c r="N23" s="450"/>
      <c r="O23" s="450"/>
      <c r="P23" s="450"/>
      <c r="Q23" s="450"/>
      <c r="R23" s="450"/>
      <c r="S23" s="450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4.7139387764155938</v>
      </c>
      <c r="D26" s="175">
        <f>Summary!E33</f>
        <v>6.6092723714974211</v>
      </c>
      <c r="E26" s="175">
        <f>Summary!F33</f>
        <v>13.621132219092713</v>
      </c>
      <c r="F26" s="175">
        <f>Summary!G33</f>
        <v>9.1384915967772216</v>
      </c>
      <c r="G26" s="175">
        <f>Summary!H33</f>
        <v>18.386922168951038</v>
      </c>
      <c r="H26" s="175">
        <f>Summary!I33</f>
        <v>17.105152315285331</v>
      </c>
      <c r="I26" s="175">
        <f>Summary!J33</f>
        <v>11.319862048562591</v>
      </c>
      <c r="J26" s="176">
        <f>Summary!K33</f>
        <v>8.9022139537334954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4.7139387764155938</v>
      </c>
      <c r="D28" s="175">
        <f>Summary!E34</f>
        <v>6.6092723714974655</v>
      </c>
      <c r="E28" s="175">
        <f>Summary!F34</f>
        <v>13.621132219092758</v>
      </c>
      <c r="F28" s="175">
        <f>Summary!G34</f>
        <v>9.1384915967772642</v>
      </c>
      <c r="G28" s="175">
        <f>Summary!H34</f>
        <v>18.386922168951081</v>
      </c>
      <c r="H28" s="175">
        <f>Summary!I34</f>
        <v>17.105028020834734</v>
      </c>
      <c r="I28" s="175">
        <f>Summary!J34</f>
        <v>11.342906363566808</v>
      </c>
      <c r="J28" s="176">
        <f>Summary!K34</f>
        <v>8.9313615099646313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2.2361960348341814</v>
      </c>
      <c r="D32" s="182">
        <f>Summary!E27</f>
        <v>2.5558180470631964</v>
      </c>
      <c r="E32" s="182">
        <f>Summary!F27</f>
        <v>6.0930841208078679</v>
      </c>
      <c r="F32" s="182">
        <f>Summary!G27</f>
        <v>-9.8434315360496072E-3</v>
      </c>
      <c r="G32" s="182">
        <f>Summary!H27</f>
        <v>9.1069112469890801</v>
      </c>
      <c r="H32" s="182">
        <f>Summary!I27</f>
        <v>1.5490912224957576</v>
      </c>
      <c r="I32" s="182">
        <f>Summary!J27</f>
        <v>-0.61194637667449925</v>
      </c>
      <c r="J32" s="183">
        <f>Summary!K27</f>
        <v>-2.1794500934979144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 t="s">
        <v>130</v>
      </c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T78" sqref="T78:T79"/>
    </sheetView>
  </sheetViews>
  <sheetFormatPr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23" t="s">
        <v>17</v>
      </c>
      <c r="C2" s="423"/>
      <c r="D2" s="42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62" t="str">
        <f>"Bond Performance Index Total Returns (%)  - as at "&amp;TEXT(Map!$N$16,"mmmm  yyyy")</f>
        <v>Bond Performance Index Total Returns (%)  - as at September  2025</v>
      </c>
      <c r="C4" s="463"/>
      <c r="D4" s="463"/>
      <c r="E4" s="463"/>
      <c r="F4" s="463"/>
      <c r="G4" s="463"/>
      <c r="H4" s="463"/>
      <c r="I4" s="463"/>
      <c r="J4" s="464"/>
      <c r="L4" s="465" t="str">
        <f>"Bond Performance, Index Total Returns  (US$- terms),(%) - as at "&amp;TEXT(Map!$N$16,"mmmm  yyyy")</f>
        <v>Bond Performance, Index Total Returns  (US$- terms),(%) - as at September  2025</v>
      </c>
      <c r="M4" s="466"/>
      <c r="N4" s="466"/>
      <c r="O4" s="466"/>
      <c r="P4" s="466"/>
      <c r="Q4" s="466"/>
      <c r="R4" s="466"/>
      <c r="S4" s="466"/>
      <c r="T4" s="467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60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61"/>
      <c r="R6" s="196"/>
      <c r="S6" s="196"/>
      <c r="T6" s="197"/>
    </row>
    <row r="7" spans="2:22" ht="15.75">
      <c r="B7" s="198" t="s">
        <v>63</v>
      </c>
      <c r="C7" s="184">
        <f>Summary!D11</f>
        <v>2.4235474691734371</v>
      </c>
      <c r="D7" s="184">
        <f>Summary!E11</f>
        <v>3.952437220650018</v>
      </c>
      <c r="E7" s="184">
        <f>Summary!F11</f>
        <v>7.0957010635233075</v>
      </c>
      <c r="F7" s="184">
        <f>Summary!G11</f>
        <v>9.1492356270582942</v>
      </c>
      <c r="G7" s="184">
        <f>Summary!H11</f>
        <v>8.5054290474362979</v>
      </c>
      <c r="H7" s="184">
        <f>Summary!I11</f>
        <v>15.31875953346149</v>
      </c>
      <c r="I7" s="184">
        <f>Summary!J11</f>
        <v>12.005274266118438</v>
      </c>
      <c r="J7" s="199">
        <f>Summary!K11</f>
        <v>11.328564455856549</v>
      </c>
      <c r="L7" s="198" t="s">
        <v>65</v>
      </c>
      <c r="M7" s="184">
        <f>Summary!D33</f>
        <v>4.7139387764155938</v>
      </c>
      <c r="N7" s="184">
        <f>Summary!E33</f>
        <v>6.6092723714974211</v>
      </c>
      <c r="O7" s="184">
        <f>Summary!F33</f>
        <v>13.621132219092713</v>
      </c>
      <c r="P7" s="184">
        <f>Summary!G33</f>
        <v>9.1384915967772216</v>
      </c>
      <c r="Q7" s="184">
        <f>Summary!H33</f>
        <v>18.386922168951038</v>
      </c>
      <c r="R7" s="184">
        <f>Summary!I33</f>
        <v>17.105152315285331</v>
      </c>
      <c r="S7" s="184">
        <f>Summary!J33</f>
        <v>11.319862048562591</v>
      </c>
      <c r="T7" s="199">
        <f>Summary!K33</f>
        <v>8.9022139537334954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2.4235474691734371</v>
      </c>
      <c r="D9" s="184">
        <f>Summary!E12</f>
        <v>3.952437220650018</v>
      </c>
      <c r="E9" s="184">
        <f>Summary!F12</f>
        <v>7.0957010635233075</v>
      </c>
      <c r="F9" s="184">
        <f>Summary!G12</f>
        <v>9.1492356270582942</v>
      </c>
      <c r="G9" s="184">
        <f>Summary!H12</f>
        <v>8.5054290474362979</v>
      </c>
      <c r="H9" s="184">
        <f>Summary!I12</f>
        <v>15.31875953346149</v>
      </c>
      <c r="I9" s="184">
        <f>Summary!J12</f>
        <v>12.005274266118438</v>
      </c>
      <c r="J9" s="199">
        <f>Summary!K12</f>
        <v>11.328564455856549</v>
      </c>
      <c r="L9" s="198" t="s">
        <v>66</v>
      </c>
      <c r="M9" s="184">
        <f>Summary!D34</f>
        <v>4.7139387764155938</v>
      </c>
      <c r="N9" s="184">
        <f>Summary!E34</f>
        <v>6.6092723714974655</v>
      </c>
      <c r="O9" s="184">
        <f>Summary!F34</f>
        <v>13.621132219092758</v>
      </c>
      <c r="P9" s="184">
        <f>Summary!G34</f>
        <v>9.1384915967772642</v>
      </c>
      <c r="Q9" s="184">
        <f>Summary!H34</f>
        <v>18.386922168951081</v>
      </c>
      <c r="R9" s="184">
        <f>Summary!I34</f>
        <v>17.105028020834734</v>
      </c>
      <c r="S9" s="184">
        <f>Summary!J34</f>
        <v>11.342906363566808</v>
      </c>
      <c r="T9" s="199">
        <f>Summary!K34</f>
        <v>8.9313615099646313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2.2361960348341814</v>
      </c>
      <c r="N13" s="205">
        <f>Summary!E27</f>
        <v>2.5558180470631964</v>
      </c>
      <c r="O13" s="205">
        <f>Summary!F27</f>
        <v>6.0930841208078679</v>
      </c>
      <c r="P13" s="205">
        <f>Summary!G27</f>
        <v>-9.8434315360496072E-3</v>
      </c>
      <c r="Q13" s="205">
        <f>Summary!H27</f>
        <v>9.1069112469890801</v>
      </c>
      <c r="R13" s="205">
        <f>Summary!I27</f>
        <v>1.5490912224957576</v>
      </c>
      <c r="S13" s="205">
        <f>Summary!J27</f>
        <v>-0.61194637667449925</v>
      </c>
      <c r="T13" s="206">
        <f>Summary!K27</f>
        <v>-2.1794500934979144</v>
      </c>
    </row>
    <row r="14" spans="2:22">
      <c r="B14" s="20" t="s">
        <v>129</v>
      </c>
      <c r="L14" s="60" t="s">
        <v>19</v>
      </c>
    </row>
    <row r="15" spans="2:22" ht="14.25" thickBot="1">
      <c r="B15" s="20" t="s">
        <v>130</v>
      </c>
      <c r="L15" s="20" t="s">
        <v>129</v>
      </c>
    </row>
    <row r="16" spans="2:22" ht="16.5" thickBot="1">
      <c r="B16" s="457" t="str">
        <f>"Bond Performance, Index Total Returns,(%) - as at "&amp;TEXT(Map!$N$16,"mmmm  yyyy")</f>
        <v>Bond Performance, Index Total Returns,(%) - as at September  2025</v>
      </c>
      <c r="C16" s="458"/>
      <c r="D16" s="458"/>
      <c r="E16" s="458"/>
      <c r="F16" s="458"/>
      <c r="G16" s="458"/>
      <c r="H16" s="459"/>
      <c r="L16" s="457" t="str">
        <f>"Bond Performance, Index Total Returns  (US$- terms),(%) - as at "&amp;TEXT(Map!$N$16,"mmmm  yyyy")</f>
        <v>Bond Performance, Index Total Returns  (US$- terms),(%) - as at September  2025</v>
      </c>
      <c r="M16" s="458"/>
      <c r="N16" s="458"/>
      <c r="O16" s="458"/>
      <c r="P16" s="458"/>
      <c r="Q16" s="458"/>
      <c r="R16" s="459"/>
    </row>
    <row r="38" spans="2:20" ht="14.25" thickBot="1"/>
    <row r="39" spans="2:20" ht="16.5" thickBot="1">
      <c r="B39" s="454" t="str">
        <f>"IJG Namibia ALBI  - as at "&amp;TEXT(Map!$N$16,"mmmm  yyyy")</f>
        <v>IJG Namibia ALBI  - as at September  2025</v>
      </c>
      <c r="C39" s="455"/>
      <c r="D39" s="455"/>
      <c r="E39" s="455"/>
      <c r="F39" s="455"/>
      <c r="G39" s="456"/>
      <c r="J39" s="454" t="str">
        <f>"IJG Namibia ALBI  -Premiums- [bp] as at "&amp;TEXT(Map!$N$16,"mmmm  yyyy")</f>
        <v>IJG Namibia ALBI  -Premiums- [bp] as at September  2025</v>
      </c>
      <c r="K39" s="455"/>
      <c r="L39" s="455"/>
      <c r="M39" s="455"/>
      <c r="N39" s="456"/>
      <c r="P39" s="454" t="str">
        <f>"IJG Namibia GOVI  -Weights [%] as at "&amp;TEXT(Map!$N$16,"mmmm  yyyy")</f>
        <v>IJG Namibia GOVI  -Weights [%] as at September  2025</v>
      </c>
      <c r="Q39" s="455"/>
      <c r="R39" s="455"/>
      <c r="S39" s="455"/>
      <c r="T39" s="456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81</v>
      </c>
      <c r="K41" s="217" t="s">
        <v>81</v>
      </c>
      <c r="L41" s="217" t="s">
        <v>81</v>
      </c>
      <c r="M41" s="217" t="s">
        <v>81</v>
      </c>
      <c r="N41" s="218" t="s">
        <v>121</v>
      </c>
      <c r="P41" s="216" t="s">
        <v>81</v>
      </c>
      <c r="Q41" s="217" t="s">
        <v>81</v>
      </c>
      <c r="R41" s="217" t="s">
        <v>81</v>
      </c>
      <c r="S41" s="217" t="s">
        <v>81</v>
      </c>
      <c r="T41" s="218" t="s">
        <v>121</v>
      </c>
    </row>
    <row r="42" spans="2:20" ht="15.75">
      <c r="B42" s="198" t="s">
        <v>72</v>
      </c>
      <c r="C42" s="184">
        <v>408.16536474468785</v>
      </c>
      <c r="D42" s="184">
        <v>398.5073499504926</v>
      </c>
      <c r="E42" s="184">
        <v>392.64626752166839</v>
      </c>
      <c r="F42" s="184">
        <v>381.12208117727016</v>
      </c>
      <c r="G42" s="199">
        <v>373.95164739339953</v>
      </c>
      <c r="J42" s="219">
        <v>-9.5</v>
      </c>
      <c r="K42" s="220">
        <v>-4.5</v>
      </c>
      <c r="L42" s="220">
        <v>4.5</v>
      </c>
      <c r="M42" s="220">
        <v>16</v>
      </c>
      <c r="N42" s="221">
        <v>0</v>
      </c>
      <c r="P42" s="222">
        <v>10.020428001094855</v>
      </c>
      <c r="Q42" s="223">
        <v>10.384692661451844</v>
      </c>
      <c r="R42" s="223">
        <v>10.848570552149736</v>
      </c>
      <c r="S42" s="223">
        <v>10.529124042839859</v>
      </c>
      <c r="T42" s="224">
        <v>9.7550018321446519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409.56569590161871</v>
      </c>
      <c r="D44" s="184">
        <v>399.87454645123114</v>
      </c>
      <c r="E44" s="184">
        <v>393.99335585780648</v>
      </c>
      <c r="F44" s="184">
        <v>382.42963240764129</v>
      </c>
      <c r="G44" s="199">
        <v>375.23459834480644</v>
      </c>
      <c r="J44" s="216" t="s">
        <v>124</v>
      </c>
      <c r="K44" s="217" t="s">
        <v>124</v>
      </c>
      <c r="L44" s="217" t="s">
        <v>124</v>
      </c>
      <c r="M44" s="217" t="s">
        <v>124</v>
      </c>
      <c r="N44" s="218" t="s">
        <v>81</v>
      </c>
      <c r="O44" s="228"/>
      <c r="P44" s="229" t="s">
        <v>124</v>
      </c>
      <c r="Q44" s="230" t="s">
        <v>124</v>
      </c>
      <c r="R44" s="230" t="s">
        <v>124</v>
      </c>
      <c r="S44" s="230" t="s">
        <v>124</v>
      </c>
      <c r="T44" s="231" t="s">
        <v>81</v>
      </c>
    </row>
    <row r="45" spans="2:20" ht="15.75">
      <c r="B45" s="198"/>
      <c r="C45" s="184"/>
      <c r="D45" s="184"/>
      <c r="E45" s="184"/>
      <c r="F45" s="184"/>
      <c r="G45" s="199"/>
      <c r="J45" s="219">
        <v>61.5</v>
      </c>
      <c r="K45" s="220">
        <v>36.933999999999997</v>
      </c>
      <c r="L45" s="220">
        <v>7.1290000000000004</v>
      </c>
      <c r="M45" s="220">
        <v>-28.499999999999996</v>
      </c>
      <c r="N45" s="221">
        <v>46.022999999999996</v>
      </c>
      <c r="P45" s="222">
        <v>8.9360855026404327</v>
      </c>
      <c r="Q45" s="223">
        <v>9.3640327501443572</v>
      </c>
      <c r="R45" s="223">
        <v>9.175177519460588</v>
      </c>
      <c r="S45" s="223">
        <v>7.2296468701939816</v>
      </c>
      <c r="T45" s="224">
        <v>8.8200824275325296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82</v>
      </c>
      <c r="K47" s="217" t="s">
        <v>82</v>
      </c>
      <c r="L47" s="217" t="s">
        <v>82</v>
      </c>
      <c r="M47" s="217" t="s">
        <v>82</v>
      </c>
      <c r="N47" s="218" t="s">
        <v>124</v>
      </c>
      <c r="O47" s="228"/>
      <c r="P47" s="229" t="s">
        <v>82</v>
      </c>
      <c r="Q47" s="230" t="s">
        <v>82</v>
      </c>
      <c r="R47" s="230" t="s">
        <v>82</v>
      </c>
      <c r="S47" s="230" t="s">
        <v>82</v>
      </c>
      <c r="T47" s="231" t="s">
        <v>124</v>
      </c>
    </row>
    <row r="48" spans="2:20" ht="15.75">
      <c r="B48" s="237"/>
      <c r="C48" s="193"/>
      <c r="D48" s="193"/>
      <c r="E48" s="193"/>
      <c r="F48" s="193"/>
      <c r="G48" s="194"/>
      <c r="J48" s="219">
        <v>85</v>
      </c>
      <c r="K48" s="220">
        <v>80.5</v>
      </c>
      <c r="L48" s="220">
        <v>42.201999999999998</v>
      </c>
      <c r="M48" s="220">
        <v>-7.0000000000000009</v>
      </c>
      <c r="N48" s="221">
        <v>-27.750000000000004</v>
      </c>
      <c r="P48" s="222">
        <v>9.2618046495685764</v>
      </c>
      <c r="Q48" s="223">
        <v>9.2179120405004848</v>
      </c>
      <c r="R48" s="223">
        <v>9.187600801608685</v>
      </c>
      <c r="S48" s="223">
        <v>10.04445398246842</v>
      </c>
      <c r="T48" s="224">
        <v>5.7991253589161245</v>
      </c>
    </row>
    <row r="49" spans="2:20" ht="31.5">
      <c r="B49" s="381" t="s">
        <v>74</v>
      </c>
      <c r="C49" s="184">
        <v>5.4695317614017007</v>
      </c>
      <c r="D49" s="184">
        <v>5.4397437904291888</v>
      </c>
      <c r="E49" s="184">
        <v>5.4286237172399066</v>
      </c>
      <c r="F49" s="184">
        <v>5.6503093034805829</v>
      </c>
      <c r="G49" s="199">
        <v>5.5515387804070286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102</v>
      </c>
      <c r="K50" s="217" t="s">
        <v>102</v>
      </c>
      <c r="L50" s="217" t="s">
        <v>102</v>
      </c>
      <c r="M50" s="217" t="s">
        <v>102</v>
      </c>
      <c r="N50" s="218" t="s">
        <v>82</v>
      </c>
      <c r="O50" s="228"/>
      <c r="P50" s="229" t="s">
        <v>102</v>
      </c>
      <c r="Q50" s="230" t="s">
        <v>102</v>
      </c>
      <c r="R50" s="230" t="s">
        <v>102</v>
      </c>
      <c r="S50" s="230" t="s">
        <v>102</v>
      </c>
      <c r="T50" s="231" t="s">
        <v>82</v>
      </c>
    </row>
    <row r="51" spans="2:20" ht="31.5">
      <c r="B51" s="381" t="s">
        <v>75</v>
      </c>
      <c r="C51" s="184">
        <v>5.4695317614017007</v>
      </c>
      <c r="D51" s="184">
        <v>5.4397437904291888</v>
      </c>
      <c r="E51" s="184">
        <v>5.4286237172399066</v>
      </c>
      <c r="F51" s="184">
        <v>5.6503093034805829</v>
      </c>
      <c r="G51" s="199">
        <v>5.5515387804070286</v>
      </c>
      <c r="J51" s="219">
        <v>113.99999999999999</v>
      </c>
      <c r="K51" s="220">
        <v>118.858</v>
      </c>
      <c r="L51" s="220">
        <v>70.028999999999996</v>
      </c>
      <c r="M51" s="220">
        <v>15.046000000000001</v>
      </c>
      <c r="N51" s="221">
        <v>-16</v>
      </c>
      <c r="P51" s="222">
        <v>12.210749324262043</v>
      </c>
      <c r="Q51" s="223">
        <v>12.525495432801909</v>
      </c>
      <c r="R51" s="223">
        <v>12.29453470162885</v>
      </c>
      <c r="S51" s="223">
        <v>11.996780272559285</v>
      </c>
      <c r="T51" s="224">
        <v>10.1292046592079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103</v>
      </c>
      <c r="K53" s="217" t="s">
        <v>103</v>
      </c>
      <c r="L53" s="217" t="s">
        <v>103</v>
      </c>
      <c r="M53" s="217" t="s">
        <v>103</v>
      </c>
      <c r="N53" s="218" t="s">
        <v>102</v>
      </c>
      <c r="O53" s="228"/>
      <c r="P53" s="216" t="s">
        <v>103</v>
      </c>
      <c r="Q53" s="217" t="s">
        <v>103</v>
      </c>
      <c r="R53" s="217" t="s">
        <v>103</v>
      </c>
      <c r="S53" s="217" t="s">
        <v>103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97</v>
      </c>
      <c r="K54" s="220">
        <v>86</v>
      </c>
      <c r="L54" s="220">
        <v>68.108000000000004</v>
      </c>
      <c r="M54" s="220">
        <v>18.623999999999999</v>
      </c>
      <c r="N54" s="221">
        <v>33.453000000000003</v>
      </c>
      <c r="P54" s="222">
        <v>12.069073836351343</v>
      </c>
      <c r="Q54" s="223">
        <v>11.374636133739353</v>
      </c>
      <c r="R54" s="223">
        <v>11.011105239422852</v>
      </c>
      <c r="S54" s="223">
        <v>11.068342730637696</v>
      </c>
      <c r="T54" s="224">
        <v>10.27281195949212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99.999999999999986</v>
      </c>
      <c r="D56" s="184">
        <v>99.999999999999986</v>
      </c>
      <c r="E56" s="184">
        <v>100.00000000000003</v>
      </c>
      <c r="F56" s="184">
        <v>99.999999999999972</v>
      </c>
      <c r="G56" s="199">
        <v>100</v>
      </c>
      <c r="J56" s="216" t="s">
        <v>104</v>
      </c>
      <c r="K56" s="217" t="s">
        <v>104</v>
      </c>
      <c r="L56" s="217" t="s">
        <v>104</v>
      </c>
      <c r="M56" s="217" t="s">
        <v>104</v>
      </c>
      <c r="N56" s="218" t="s">
        <v>103</v>
      </c>
      <c r="P56" s="229" t="s">
        <v>104</v>
      </c>
      <c r="Q56" s="230" t="s">
        <v>104</v>
      </c>
      <c r="R56" s="230" t="s">
        <v>104</v>
      </c>
      <c r="S56" s="230" t="s">
        <v>104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127</v>
      </c>
      <c r="K57" s="220">
        <v>98.474999999999994</v>
      </c>
      <c r="L57" s="220">
        <v>73.165000000000006</v>
      </c>
      <c r="M57" s="220">
        <v>29.365999999999996</v>
      </c>
      <c r="N57" s="221">
        <v>-19.833000000000002</v>
      </c>
      <c r="P57" s="222">
        <v>9.7579589056551157</v>
      </c>
      <c r="Q57" s="223">
        <v>9.640655659430541</v>
      </c>
      <c r="R57" s="223">
        <v>9.5214480503573728</v>
      </c>
      <c r="S57" s="223">
        <v>9.4688595491217722</v>
      </c>
      <c r="T57" s="224">
        <v>10.197848013962094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105</v>
      </c>
      <c r="K59" s="217" t="s">
        <v>105</v>
      </c>
      <c r="L59" s="217" t="s">
        <v>105</v>
      </c>
      <c r="M59" s="217" t="s">
        <v>105</v>
      </c>
      <c r="N59" s="218" t="s">
        <v>104</v>
      </c>
      <c r="P59" s="229" t="s">
        <v>105</v>
      </c>
      <c r="Q59" s="230" t="s">
        <v>105</v>
      </c>
      <c r="R59" s="230" t="s">
        <v>105</v>
      </c>
      <c r="S59" s="230" t="s">
        <v>105</v>
      </c>
      <c r="T59" s="231" t="s">
        <v>104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121.172</v>
      </c>
      <c r="K60" s="220">
        <v>112.00000000000001</v>
      </c>
      <c r="L60" s="220">
        <v>69.594999999999999</v>
      </c>
      <c r="M60" s="220">
        <v>24.399000000000001</v>
      </c>
      <c r="N60" s="221">
        <v>17.760999999999999</v>
      </c>
      <c r="P60" s="222">
        <v>8.3391161932793771</v>
      </c>
      <c r="Q60" s="223">
        <v>8.8297320750108668</v>
      </c>
      <c r="R60" s="223">
        <v>9.0665766625985427</v>
      </c>
      <c r="S60" s="223">
        <v>9.242712275081697</v>
      </c>
      <c r="T60" s="224">
        <v>8.8873207661328877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4" t="str">
        <f>"IJG Namibia ALBI  -Yields-[%] as at "&amp;TEXT(Map!$N$16,"mmmm  yyyy")</f>
        <v>IJG Namibia ALBI  -Yields-[%] as at September  2025</v>
      </c>
      <c r="C62" s="455"/>
      <c r="D62" s="455"/>
      <c r="E62" s="455"/>
      <c r="F62" s="456"/>
      <c r="J62" s="216" t="s">
        <v>118</v>
      </c>
      <c r="K62" s="217" t="s">
        <v>118</v>
      </c>
      <c r="L62" s="217" t="s">
        <v>118</v>
      </c>
      <c r="M62" s="217" t="s">
        <v>118</v>
      </c>
      <c r="N62" s="218" t="s">
        <v>105</v>
      </c>
      <c r="P62" s="229" t="s">
        <v>118</v>
      </c>
      <c r="Q62" s="230" t="s">
        <v>118</v>
      </c>
      <c r="R62" s="230" t="s">
        <v>118</v>
      </c>
      <c r="S62" s="230" t="s">
        <v>118</v>
      </c>
      <c r="T62" s="231" t="s">
        <v>105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105.80000000000001</v>
      </c>
      <c r="K63" s="220">
        <v>92.74799999999999</v>
      </c>
      <c r="L63" s="220">
        <v>54.445</v>
      </c>
      <c r="M63" s="220">
        <v>-2.3E-2</v>
      </c>
      <c r="N63" s="221">
        <v>47.9</v>
      </c>
      <c r="P63" s="222">
        <v>7.3119777928485465</v>
      </c>
      <c r="Q63" s="223">
        <v>6.9944387959269774</v>
      </c>
      <c r="R63" s="223">
        <v>7.0983402858592903</v>
      </c>
      <c r="S63" s="223">
        <v>7.59590753260838</v>
      </c>
      <c r="T63" s="224">
        <v>8.6118284989255134</v>
      </c>
    </row>
    <row r="64" spans="2:20" ht="15.75">
      <c r="B64" s="242" t="s">
        <v>81</v>
      </c>
      <c r="C64" s="243" t="s">
        <v>81</v>
      </c>
      <c r="D64" s="243" t="s">
        <v>81</v>
      </c>
      <c r="E64" s="243" t="s">
        <v>81</v>
      </c>
      <c r="F64" s="244" t="s">
        <v>121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7.3650000000000002</v>
      </c>
      <c r="C65" s="223">
        <v>7.4850000000000003</v>
      </c>
      <c r="D65" s="223">
        <v>7.78</v>
      </c>
      <c r="E65" s="223">
        <v>8.41</v>
      </c>
      <c r="F65" s="246">
        <v>7.94</v>
      </c>
      <c r="J65" s="216" t="s">
        <v>108</v>
      </c>
      <c r="K65" s="217" t="s">
        <v>108</v>
      </c>
      <c r="L65" s="217" t="s">
        <v>108</v>
      </c>
      <c r="M65" s="217" t="s">
        <v>108</v>
      </c>
      <c r="N65" s="218" t="s">
        <v>118</v>
      </c>
      <c r="P65" s="229" t="s">
        <v>108</v>
      </c>
      <c r="Q65" s="230" t="s">
        <v>108</v>
      </c>
      <c r="R65" s="230" t="s">
        <v>108</v>
      </c>
      <c r="S65" s="230" t="s">
        <v>108</v>
      </c>
      <c r="T65" s="231" t="s">
        <v>118</v>
      </c>
    </row>
    <row r="66" spans="2:20" ht="15.75">
      <c r="B66" s="245"/>
      <c r="C66" s="223"/>
      <c r="D66" s="223"/>
      <c r="E66" s="223"/>
      <c r="F66" s="246"/>
      <c r="J66" s="219">
        <v>126.8</v>
      </c>
      <c r="K66" s="220">
        <v>109.5</v>
      </c>
      <c r="L66" s="220">
        <v>62.8</v>
      </c>
      <c r="M66" s="220">
        <v>18.635999999999999</v>
      </c>
      <c r="N66" s="221">
        <v>30.64</v>
      </c>
      <c r="P66" s="222">
        <v>8.1831362303212689</v>
      </c>
      <c r="Q66" s="223">
        <v>7.9652399958778419</v>
      </c>
      <c r="R66" s="223">
        <v>8.1965098242931198</v>
      </c>
      <c r="S66" s="223">
        <v>8.7648875544029359</v>
      </c>
      <c r="T66" s="224">
        <v>6.9642766035661134</v>
      </c>
    </row>
    <row r="67" spans="2:20" ht="15.75">
      <c r="B67" s="242" t="s">
        <v>124</v>
      </c>
      <c r="C67" s="243" t="s">
        <v>124</v>
      </c>
      <c r="D67" s="243" t="s">
        <v>124</v>
      </c>
      <c r="E67" s="243" t="s">
        <v>124</v>
      </c>
      <c r="F67" s="244" t="s">
        <v>81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8.51</v>
      </c>
      <c r="C68" s="223">
        <v>8.4793399999999988</v>
      </c>
      <c r="D68" s="223">
        <v>8.5212899999999987</v>
      </c>
      <c r="E68" s="223">
        <v>8.7949999999999999</v>
      </c>
      <c r="F68" s="246">
        <v>8.4002300000000005</v>
      </c>
      <c r="J68" s="216" t="s">
        <v>122</v>
      </c>
      <c r="K68" s="217" t="s">
        <v>122</v>
      </c>
      <c r="L68" s="217" t="s">
        <v>122</v>
      </c>
      <c r="M68" s="217" t="s">
        <v>122</v>
      </c>
      <c r="N68" s="218" t="s">
        <v>108</v>
      </c>
      <c r="P68" s="229" t="s">
        <v>122</v>
      </c>
      <c r="Q68" s="230" t="s">
        <v>122</v>
      </c>
      <c r="R68" s="230" t="s">
        <v>122</v>
      </c>
      <c r="S68" s="230" t="s">
        <v>122</v>
      </c>
      <c r="T68" s="231" t="s">
        <v>108</v>
      </c>
    </row>
    <row r="69" spans="2:20" ht="15.75">
      <c r="B69" s="245"/>
      <c r="C69" s="223"/>
      <c r="D69" s="223"/>
      <c r="E69" s="223"/>
      <c r="F69" s="246"/>
      <c r="J69" s="219">
        <v>137.9</v>
      </c>
      <c r="K69" s="220">
        <v>104.94200000000001</v>
      </c>
      <c r="L69" s="220">
        <v>75.948999999999998</v>
      </c>
      <c r="M69" s="220">
        <v>27.699000000000002</v>
      </c>
      <c r="N69" s="221">
        <v>50</v>
      </c>
      <c r="P69" s="245">
        <v>6.0488973631469101</v>
      </c>
      <c r="Q69" s="223">
        <v>6.1703840535937315</v>
      </c>
      <c r="R69" s="223">
        <v>6.0677736968860314</v>
      </c>
      <c r="S69" s="223">
        <v>6.005675993510831</v>
      </c>
      <c r="T69" s="224">
        <v>7.9611153935879644</v>
      </c>
    </row>
    <row r="70" spans="2:20" ht="15.75">
      <c r="B70" s="242" t="s">
        <v>82</v>
      </c>
      <c r="C70" s="243" t="s">
        <v>82</v>
      </c>
      <c r="D70" s="243" t="s">
        <v>82</v>
      </c>
      <c r="E70" s="243" t="s">
        <v>82</v>
      </c>
      <c r="F70" s="244" t="s">
        <v>124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8.7449999999999992</v>
      </c>
      <c r="C71" s="223">
        <v>8.9149999999999991</v>
      </c>
      <c r="D71" s="223">
        <v>8.8720199999999991</v>
      </c>
      <c r="E71" s="223">
        <v>9.01</v>
      </c>
      <c r="F71" s="246">
        <v>8.5474999999999977</v>
      </c>
      <c r="J71" s="216" t="s">
        <v>119</v>
      </c>
      <c r="K71" s="217" t="s">
        <v>119</v>
      </c>
      <c r="L71" s="217" t="s">
        <v>119</v>
      </c>
      <c r="M71" s="217" t="s">
        <v>119</v>
      </c>
      <c r="N71" s="218" t="s">
        <v>122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>
        <v>139.86700000000002</v>
      </c>
      <c r="K72" s="220">
        <v>128.21199999999999</v>
      </c>
      <c r="L72" s="220">
        <v>70.445999999999998</v>
      </c>
      <c r="M72" s="220">
        <v>17.962</v>
      </c>
      <c r="N72" s="221">
        <v>60.4</v>
      </c>
      <c r="P72" s="229" t="s">
        <v>119</v>
      </c>
      <c r="Q72" s="230" t="s">
        <v>119</v>
      </c>
      <c r="R72" s="230" t="s">
        <v>119</v>
      </c>
      <c r="S72" s="230" t="s">
        <v>119</v>
      </c>
      <c r="T72" s="231" t="s">
        <v>122</v>
      </c>
    </row>
    <row r="73" spans="2:20" ht="15.75">
      <c r="B73" s="242" t="s">
        <v>102</v>
      </c>
      <c r="C73" s="243" t="s">
        <v>102</v>
      </c>
      <c r="D73" s="243" t="s">
        <v>102</v>
      </c>
      <c r="E73" s="243" t="s">
        <v>102</v>
      </c>
      <c r="F73" s="244" t="s">
        <v>82</v>
      </c>
      <c r="J73" s="247"/>
      <c r="K73" s="226"/>
      <c r="L73" s="226"/>
      <c r="M73" s="226"/>
      <c r="N73" s="227"/>
      <c r="P73" s="245">
        <v>7.8607722008315255</v>
      </c>
      <c r="Q73" s="223">
        <v>7.5327804015220909</v>
      </c>
      <c r="R73" s="223">
        <v>7.5323626657349294</v>
      </c>
      <c r="S73" s="223">
        <v>8.0536091965751293</v>
      </c>
      <c r="T73" s="224">
        <v>5.0831822301253267</v>
      </c>
    </row>
    <row r="74" spans="2:20" ht="15.75">
      <c r="B74" s="245">
        <v>9.33</v>
      </c>
      <c r="C74" s="223">
        <v>9.6185799999999997</v>
      </c>
      <c r="D74" s="223">
        <v>9.5152899999999985</v>
      </c>
      <c r="E74" s="223">
        <v>9.6704599999999985</v>
      </c>
      <c r="F74" s="246">
        <v>8.6649999999999991</v>
      </c>
      <c r="J74" s="216"/>
      <c r="K74" s="217"/>
      <c r="L74" s="217"/>
      <c r="M74" s="217"/>
      <c r="N74" s="218" t="s">
        <v>119</v>
      </c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>
        <v>58.13</v>
      </c>
      <c r="P75" s="229"/>
      <c r="Q75" s="230"/>
      <c r="R75" s="230"/>
      <c r="S75" s="230"/>
      <c r="T75" s="231" t="s">
        <v>119</v>
      </c>
    </row>
    <row r="76" spans="2:20" ht="15.75">
      <c r="B76" s="242" t="s">
        <v>103</v>
      </c>
      <c r="C76" s="243" t="s">
        <v>103</v>
      </c>
      <c r="D76" s="243" t="s">
        <v>103</v>
      </c>
      <c r="E76" s="243" t="s">
        <v>103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>
        <v>7.518202256406771</v>
      </c>
    </row>
    <row r="77" spans="2:20" ht="15.75">
      <c r="B77" s="245">
        <v>10.360000000000001</v>
      </c>
      <c r="C77" s="223">
        <v>10.729999999999999</v>
      </c>
      <c r="D77" s="223">
        <v>10.881079999999999</v>
      </c>
      <c r="E77" s="223">
        <v>11.036239999999999</v>
      </c>
      <c r="F77" s="246">
        <v>9.5245300000000004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104</v>
      </c>
      <c r="C79" s="243" t="s">
        <v>104</v>
      </c>
      <c r="D79" s="243" t="s">
        <v>104</v>
      </c>
      <c r="E79" s="243" t="s">
        <v>104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10.94</v>
      </c>
      <c r="C80" s="223">
        <v>11.114750000000001</v>
      </c>
      <c r="D80" s="223">
        <v>11.18665</v>
      </c>
      <c r="E80" s="223">
        <v>11.378660000000002</v>
      </c>
      <c r="F80" s="246">
        <v>9.9766700000000004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105</v>
      </c>
      <c r="C82" s="243" t="s">
        <v>105</v>
      </c>
      <c r="D82" s="243" t="s">
        <v>105</v>
      </c>
      <c r="E82" s="243" t="s">
        <v>105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11.286719999999999</v>
      </c>
      <c r="C83" s="223">
        <v>11.66</v>
      </c>
      <c r="D83" s="223">
        <v>11.545949999999999</v>
      </c>
      <c r="E83" s="223">
        <v>11.613989999999999</v>
      </c>
      <c r="F83" s="246">
        <v>10.58761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118</v>
      </c>
      <c r="C85" s="243" t="s">
        <v>118</v>
      </c>
      <c r="D85" s="243" t="s">
        <v>118</v>
      </c>
      <c r="E85" s="243" t="s">
        <v>118</v>
      </c>
      <c r="F85" s="244" t="s">
        <v>105</v>
      </c>
      <c r="J85" s="247"/>
      <c r="K85" s="248"/>
      <c r="L85" s="248"/>
      <c r="M85" s="248"/>
      <c r="N85" s="227"/>
      <c r="P85" s="454" t="str">
        <f>"IJG Namibia OTHI-Weights [%] as at "&amp;TEXT(Map!$N$16,"mmmm  yyyy")</f>
        <v>IJG Namibia OTHI-Weights [%] as at September  2025</v>
      </c>
      <c r="Q85" s="455"/>
      <c r="R85" s="455"/>
      <c r="S85" s="455"/>
      <c r="T85" s="456"/>
    </row>
    <row r="86" spans="2:20" ht="16.5" thickBot="1">
      <c r="B86" s="245">
        <v>11.407999999999999</v>
      </c>
      <c r="C86" s="223">
        <v>11.782480000000001</v>
      </c>
      <c r="D86" s="223">
        <v>11.70445</v>
      </c>
      <c r="E86" s="223">
        <v>11.60477</v>
      </c>
      <c r="F86" s="246">
        <v>10.959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108</v>
      </c>
      <c r="C88" s="243" t="s">
        <v>108</v>
      </c>
      <c r="D88" s="243" t="s">
        <v>108</v>
      </c>
      <c r="E88" s="243" t="s">
        <v>108</v>
      </c>
      <c r="F88" s="244" t="s">
        <v>118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11.618</v>
      </c>
      <c r="C89" s="223">
        <v>11.950000000000001</v>
      </c>
      <c r="D89" s="223">
        <v>11.788</v>
      </c>
      <c r="E89" s="223">
        <v>11.791359999999999</v>
      </c>
      <c r="F89" s="246">
        <v>11.0664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122</v>
      </c>
      <c r="C91" s="243" t="s">
        <v>122</v>
      </c>
      <c r="D91" s="243" t="s">
        <v>122</v>
      </c>
      <c r="E91" s="243" t="s">
        <v>122</v>
      </c>
      <c r="F91" s="244" t="s">
        <v>108</v>
      </c>
      <c r="P91" s="222"/>
      <c r="Q91" s="223"/>
      <c r="R91" s="223"/>
      <c r="S91" s="223"/>
      <c r="T91" s="224"/>
    </row>
    <row r="92" spans="2:20" ht="16.5" thickBot="1">
      <c r="B92" s="245">
        <v>11.699</v>
      </c>
      <c r="C92" s="223">
        <v>11.894420000000002</v>
      </c>
      <c r="D92" s="223">
        <v>11.904489999999999</v>
      </c>
      <c r="E92" s="223">
        <v>11.82699</v>
      </c>
      <c r="F92" s="246">
        <v>11.26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51" t="str">
        <f>"IJG Namibia ALBI  -Weights [%] as at "&amp;TEXT(Map!$N$16,"mmmm  yyyy")</f>
        <v>IJG Namibia ALBI  -Weights [%] as at September  2025</v>
      </c>
      <c r="K93" s="452"/>
      <c r="L93" s="452"/>
      <c r="M93" s="452"/>
      <c r="N93" s="453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 t="s">
        <v>119</v>
      </c>
      <c r="C94" s="243" t="s">
        <v>119</v>
      </c>
      <c r="D94" s="243" t="s">
        <v>119</v>
      </c>
      <c r="E94" s="243" t="s">
        <v>119</v>
      </c>
      <c r="F94" s="244" t="s">
        <v>122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4" t="str">
        <f>"IJG Namibia ALBI  -Rate Duration (years) as at "&amp;TEXT(Map!$N$16,"mmmm  yyyy")</f>
        <v>IJG Namibia ALBI  -Rate Duration (years) as at September  2025</v>
      </c>
      <c r="Q94" s="455"/>
      <c r="R94" s="455"/>
      <c r="S94" s="455"/>
      <c r="T94" s="456"/>
    </row>
    <row r="95" spans="2:20" ht="16.5" thickBot="1">
      <c r="B95" s="245">
        <v>11.718669999999999</v>
      </c>
      <c r="C95" s="223">
        <v>12.127120000000001</v>
      </c>
      <c r="D95" s="223">
        <v>11.849460000000001</v>
      </c>
      <c r="E95" s="223">
        <v>11.729620000000001</v>
      </c>
      <c r="F95" s="246">
        <v>11.263999999999999</v>
      </c>
      <c r="J95" s="242" t="s">
        <v>81</v>
      </c>
      <c r="K95" s="243" t="s">
        <v>81</v>
      </c>
      <c r="L95" s="243" t="s">
        <v>81</v>
      </c>
      <c r="M95" s="243" t="s">
        <v>81</v>
      </c>
      <c r="N95" s="244" t="s">
        <v>121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10.020428001094855</v>
      </c>
      <c r="K96" s="223">
        <v>10.384692661451844</v>
      </c>
      <c r="L96" s="223">
        <v>10.848570552149736</v>
      </c>
      <c r="M96" s="223">
        <v>10.529124042839859</v>
      </c>
      <c r="N96" s="246">
        <v>9.7550018321446519</v>
      </c>
      <c r="P96" s="242" t="s">
        <v>81</v>
      </c>
      <c r="Q96" s="243" t="s">
        <v>81</v>
      </c>
      <c r="R96" s="243" t="s">
        <v>81</v>
      </c>
      <c r="S96" s="243" t="s">
        <v>81</v>
      </c>
      <c r="T96" s="244" t="s">
        <v>121</v>
      </c>
    </row>
    <row r="97" spans="2:20" ht="15.75">
      <c r="B97" s="242"/>
      <c r="C97" s="243"/>
      <c r="D97" s="243"/>
      <c r="E97" s="243"/>
      <c r="F97" s="244" t="s">
        <v>119</v>
      </c>
      <c r="J97" s="245"/>
      <c r="K97" s="223"/>
      <c r="L97" s="223"/>
      <c r="M97" s="223"/>
      <c r="N97" s="246"/>
      <c r="P97" s="245">
        <v>1.1902485442147928</v>
      </c>
      <c r="Q97" s="223">
        <v>1.2680916359480121</v>
      </c>
      <c r="R97" s="223">
        <v>1.3757196779769414</v>
      </c>
      <c r="S97" s="223">
        <v>1.6121016331744915</v>
      </c>
      <c r="T97" s="246">
        <v>1.3683250720942099</v>
      </c>
    </row>
    <row r="98" spans="2:20" ht="15.75">
      <c r="B98" s="245"/>
      <c r="C98" s="223"/>
      <c r="D98" s="223"/>
      <c r="E98" s="223"/>
      <c r="F98" s="246">
        <v>11.241300000000001</v>
      </c>
      <c r="J98" s="242" t="s">
        <v>124</v>
      </c>
      <c r="K98" s="243" t="s">
        <v>124</v>
      </c>
      <c r="L98" s="243" t="s">
        <v>124</v>
      </c>
      <c r="M98" s="243" t="s">
        <v>124</v>
      </c>
      <c r="N98" s="244" t="s">
        <v>81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8.9360855026404327</v>
      </c>
      <c r="K99" s="223">
        <v>9.3640327501443572</v>
      </c>
      <c r="L99" s="223">
        <v>9.175177519460588</v>
      </c>
      <c r="M99" s="223">
        <v>7.2296468701939816</v>
      </c>
      <c r="N99" s="246">
        <v>8.8200824275325296</v>
      </c>
      <c r="P99" s="242" t="s">
        <v>124</v>
      </c>
      <c r="Q99" s="243" t="s">
        <v>124</v>
      </c>
      <c r="R99" s="243" t="s">
        <v>124</v>
      </c>
      <c r="S99" s="243" t="s">
        <v>124</v>
      </c>
      <c r="T99" s="244" t="s">
        <v>81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2.5330047052793927</v>
      </c>
      <c r="Q100" s="223">
        <v>2.6122151774319828</v>
      </c>
      <c r="R100" s="223">
        <v>2.7738862013527745</v>
      </c>
      <c r="S100" s="223">
        <v>2.8848086221806311</v>
      </c>
      <c r="T100" s="246">
        <v>2.0199178503742807</v>
      </c>
    </row>
    <row r="101" spans="2:20" ht="15.75">
      <c r="B101" s="245"/>
      <c r="C101" s="223"/>
      <c r="D101" s="223"/>
      <c r="E101" s="223"/>
      <c r="F101" s="246"/>
      <c r="J101" s="242" t="s">
        <v>82</v>
      </c>
      <c r="K101" s="243" t="s">
        <v>82</v>
      </c>
      <c r="L101" s="243" t="s">
        <v>82</v>
      </c>
      <c r="M101" s="243" t="s">
        <v>82</v>
      </c>
      <c r="N101" s="244" t="s">
        <v>124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9.2618046495685764</v>
      </c>
      <c r="K102" s="223">
        <v>9.2179120405004848</v>
      </c>
      <c r="L102" s="223">
        <v>9.187600801608685</v>
      </c>
      <c r="M102" s="223">
        <v>10.04445398246842</v>
      </c>
      <c r="N102" s="246">
        <v>5.7991253589161245</v>
      </c>
      <c r="P102" s="242" t="s">
        <v>82</v>
      </c>
      <c r="Q102" s="243" t="s">
        <v>82</v>
      </c>
      <c r="R102" s="243" t="s">
        <v>82</v>
      </c>
      <c r="S102" s="243" t="s">
        <v>82</v>
      </c>
      <c r="T102" s="244" t="s">
        <v>124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3.4939792216194192</v>
      </c>
      <c r="Q103" s="223">
        <v>3.5668962332824425</v>
      </c>
      <c r="R103" s="223">
        <v>3.583759817353573</v>
      </c>
      <c r="S103" s="223">
        <v>3.8194407995944442</v>
      </c>
      <c r="T103" s="246">
        <v>3.2339790630339476</v>
      </c>
    </row>
    <row r="104" spans="2:20" ht="15.75">
      <c r="B104" s="245"/>
      <c r="C104" s="223"/>
      <c r="D104" s="223"/>
      <c r="E104" s="223"/>
      <c r="F104" s="246"/>
      <c r="J104" s="242" t="s">
        <v>102</v>
      </c>
      <c r="K104" s="243" t="s">
        <v>102</v>
      </c>
      <c r="L104" s="243" t="s">
        <v>102</v>
      </c>
      <c r="M104" s="243" t="s">
        <v>102</v>
      </c>
      <c r="N104" s="244" t="s">
        <v>82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12.210749324262043</v>
      </c>
      <c r="K105" s="223">
        <v>12.525495432801909</v>
      </c>
      <c r="L105" s="223">
        <v>12.29453470162885</v>
      </c>
      <c r="M105" s="223">
        <v>11.996780272559285</v>
      </c>
      <c r="N105" s="246">
        <v>10.1292046592079</v>
      </c>
      <c r="P105" s="242" t="s">
        <v>102</v>
      </c>
      <c r="Q105" s="243" t="s">
        <v>102</v>
      </c>
      <c r="R105" s="243" t="s">
        <v>102</v>
      </c>
      <c r="S105" s="243" t="s">
        <v>102</v>
      </c>
      <c r="T105" s="244" t="s">
        <v>82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4.6494827913071539</v>
      </c>
      <c r="Q106" s="223">
        <v>4.7078501438760503</v>
      </c>
      <c r="R106" s="223">
        <v>4.8766955590499661</v>
      </c>
      <c r="S106" s="223">
        <v>4.8779370948492593</v>
      </c>
      <c r="T106" s="246">
        <v>4.1501870239339516</v>
      </c>
    </row>
    <row r="107" spans="2:20" ht="15.75">
      <c r="B107" s="245"/>
      <c r="C107" s="223"/>
      <c r="D107" s="223"/>
      <c r="E107" s="223"/>
      <c r="F107" s="246"/>
      <c r="J107" s="242" t="s">
        <v>103</v>
      </c>
      <c r="K107" s="243" t="s">
        <v>103</v>
      </c>
      <c r="L107" s="243" t="s">
        <v>103</v>
      </c>
      <c r="M107" s="243" t="s">
        <v>103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12.069073836351343</v>
      </c>
      <c r="K108" s="223">
        <v>11.374636133739353</v>
      </c>
      <c r="L108" s="223">
        <v>11.011105239422852</v>
      </c>
      <c r="M108" s="223">
        <v>11.068342730637696</v>
      </c>
      <c r="N108" s="246">
        <v>10.27281195949212</v>
      </c>
      <c r="P108" s="242" t="s">
        <v>103</v>
      </c>
      <c r="Q108" s="243" t="s">
        <v>103</v>
      </c>
      <c r="R108" s="243" t="s">
        <v>103</v>
      </c>
      <c r="S108" s="243" t="s">
        <v>103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6.0457319306604473</v>
      </c>
      <c r="Q109" s="223">
        <v>6.0716194990538241</v>
      </c>
      <c r="R109" s="223">
        <v>5.9070619874827655</v>
      </c>
      <c r="S109" s="223">
        <v>6.1218665567946076</v>
      </c>
      <c r="T109" s="246">
        <v>5.1308424207576842</v>
      </c>
    </row>
    <row r="110" spans="2:20" ht="15.75">
      <c r="B110" s="245"/>
      <c r="C110" s="223"/>
      <c r="D110" s="223"/>
      <c r="E110" s="223"/>
      <c r="F110" s="246"/>
      <c r="J110" s="242" t="s">
        <v>104</v>
      </c>
      <c r="K110" s="243" t="s">
        <v>104</v>
      </c>
      <c r="L110" s="243" t="s">
        <v>104</v>
      </c>
      <c r="M110" s="243" t="s">
        <v>104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9.7579589056551157</v>
      </c>
      <c r="K111" s="223">
        <v>9.640655659430541</v>
      </c>
      <c r="L111" s="223">
        <v>9.5214480503573728</v>
      </c>
      <c r="M111" s="223">
        <v>9.4688595491217722</v>
      </c>
      <c r="N111" s="246">
        <v>10.197848013962094</v>
      </c>
      <c r="P111" s="242" t="s">
        <v>104</v>
      </c>
      <c r="Q111" s="243" t="s">
        <v>104</v>
      </c>
      <c r="R111" s="243" t="s">
        <v>104</v>
      </c>
      <c r="S111" s="243" t="s">
        <v>104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6.5899779793360409</v>
      </c>
      <c r="Q112" s="223">
        <v>6.6333848630179002</v>
      </c>
      <c r="R112" s="223">
        <v>6.4381607733021911</v>
      </c>
      <c r="S112" s="223">
        <v>6.6364221699789674</v>
      </c>
      <c r="T112" s="246">
        <v>6.4549456799351237</v>
      </c>
    </row>
    <row r="113" spans="10:20" ht="15.75">
      <c r="J113" s="242" t="s">
        <v>105</v>
      </c>
      <c r="K113" s="243" t="s">
        <v>105</v>
      </c>
      <c r="L113" s="243" t="s">
        <v>105</v>
      </c>
      <c r="M113" s="243" t="s">
        <v>105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8.3391161932793771</v>
      </c>
      <c r="K114" s="223">
        <v>8.8297320750108668</v>
      </c>
      <c r="L114" s="223">
        <v>9.0665766625985427</v>
      </c>
      <c r="M114" s="223">
        <v>9.242712275081697</v>
      </c>
      <c r="N114" s="246">
        <v>8.8873207661328877</v>
      </c>
      <c r="P114" s="242" t="s">
        <v>105</v>
      </c>
      <c r="Q114" s="243" t="s">
        <v>105</v>
      </c>
      <c r="R114" s="243" t="s">
        <v>105</v>
      </c>
      <c r="S114" s="243" t="s">
        <v>105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7.0098475456313931</v>
      </c>
      <c r="Q115" s="223">
        <v>6.9790232978469691</v>
      </c>
      <c r="R115" s="223">
        <v>7.1721925567697973</v>
      </c>
      <c r="S115" s="223">
        <v>6.9962176370332081</v>
      </c>
      <c r="T115" s="246">
        <v>6.9322607324567471</v>
      </c>
    </row>
    <row r="116" spans="10:20" ht="15.75">
      <c r="J116" s="242" t="s">
        <v>118</v>
      </c>
      <c r="K116" s="243" t="s">
        <v>118</v>
      </c>
      <c r="L116" s="243" t="s">
        <v>118</v>
      </c>
      <c r="M116" s="243" t="s">
        <v>118</v>
      </c>
      <c r="N116" s="244" t="s">
        <v>105</v>
      </c>
      <c r="O116" s="228"/>
      <c r="P116" s="245"/>
      <c r="Q116" s="223"/>
      <c r="R116" s="223"/>
      <c r="S116" s="223"/>
      <c r="T116" s="246"/>
    </row>
    <row r="117" spans="10:20" ht="15.75">
      <c r="J117" s="245">
        <v>7.3119777928485465</v>
      </c>
      <c r="K117" s="223">
        <v>6.9944387959269774</v>
      </c>
      <c r="L117" s="223">
        <v>7.0983402858592903</v>
      </c>
      <c r="M117" s="223">
        <v>7.59590753260838</v>
      </c>
      <c r="N117" s="246">
        <v>8.6118284989255134</v>
      </c>
      <c r="P117" s="242" t="s">
        <v>118</v>
      </c>
      <c r="Q117" s="243" t="s">
        <v>118</v>
      </c>
      <c r="R117" s="243" t="s">
        <v>118</v>
      </c>
      <c r="S117" s="243" t="s">
        <v>118</v>
      </c>
      <c r="T117" s="244" t="s">
        <v>105</v>
      </c>
    </row>
    <row r="118" spans="10:20" ht="15.75">
      <c r="J118" s="245"/>
      <c r="K118" s="223"/>
      <c r="L118" s="223"/>
      <c r="M118" s="223"/>
      <c r="N118" s="246"/>
      <c r="P118" s="245">
        <v>7.5552363513114162</v>
      </c>
      <c r="Q118" s="223">
        <v>7.4985554680847182</v>
      </c>
      <c r="R118" s="223">
        <v>7.2719138783109463</v>
      </c>
      <c r="S118" s="223">
        <v>7.5461894031808434</v>
      </c>
      <c r="T118" s="246">
        <v>7.2817310030189164</v>
      </c>
    </row>
    <row r="119" spans="10:20" ht="15.75">
      <c r="J119" s="242" t="s">
        <v>108</v>
      </c>
      <c r="K119" s="243" t="s">
        <v>108</v>
      </c>
      <c r="L119" s="243" t="s">
        <v>108</v>
      </c>
      <c r="M119" s="243" t="s">
        <v>108</v>
      </c>
      <c r="N119" s="244" t="s">
        <v>118</v>
      </c>
      <c r="O119" s="228"/>
      <c r="P119" s="245"/>
      <c r="Q119" s="223"/>
      <c r="R119" s="223"/>
      <c r="S119" s="223"/>
      <c r="T119" s="246"/>
    </row>
    <row r="120" spans="10:20" ht="15.75">
      <c r="J120" s="245">
        <v>8.1831362303212689</v>
      </c>
      <c r="K120" s="223">
        <v>7.9652399958778419</v>
      </c>
      <c r="L120" s="223">
        <v>8.1965098242931198</v>
      </c>
      <c r="M120" s="223">
        <v>8.7648875544029359</v>
      </c>
      <c r="N120" s="246">
        <v>6.9642766035661134</v>
      </c>
      <c r="P120" s="242" t="s">
        <v>108</v>
      </c>
      <c r="Q120" s="243" t="s">
        <v>108</v>
      </c>
      <c r="R120" s="243" t="s">
        <v>108</v>
      </c>
      <c r="S120" s="243" t="s">
        <v>108</v>
      </c>
      <c r="T120" s="244" t="s">
        <v>118</v>
      </c>
    </row>
    <row r="121" spans="10:20" ht="15.75">
      <c r="J121" s="245"/>
      <c r="K121" s="223"/>
      <c r="L121" s="223"/>
      <c r="M121" s="223"/>
      <c r="N121" s="246"/>
      <c r="P121" s="245">
        <v>7.7162494824846863</v>
      </c>
      <c r="Q121" s="223">
        <v>7.6585149003415847</v>
      </c>
      <c r="R121" s="223">
        <v>7.4551785802538264</v>
      </c>
      <c r="S121" s="223">
        <v>7.6911659100447247</v>
      </c>
      <c r="T121" s="246">
        <v>7.8084498157513149</v>
      </c>
    </row>
    <row r="122" spans="10:20" ht="15.75">
      <c r="J122" s="242" t="s">
        <v>122</v>
      </c>
      <c r="K122" s="243" t="s">
        <v>122</v>
      </c>
      <c r="L122" s="243" t="s">
        <v>122</v>
      </c>
      <c r="M122" s="243" t="s">
        <v>122</v>
      </c>
      <c r="N122" s="244" t="s">
        <v>108</v>
      </c>
      <c r="O122" s="228"/>
      <c r="P122" s="245"/>
      <c r="Q122" s="223"/>
      <c r="R122" s="223"/>
      <c r="S122" s="223"/>
      <c r="T122" s="246"/>
    </row>
    <row r="123" spans="10:20" ht="15.75">
      <c r="J123" s="245">
        <v>6.0488973631469101</v>
      </c>
      <c r="K123" s="223">
        <v>6.1703840535937315</v>
      </c>
      <c r="L123" s="223">
        <v>6.0677736968860314</v>
      </c>
      <c r="M123" s="223">
        <v>6.005675993510831</v>
      </c>
      <c r="N123" s="246">
        <v>7.9611153935879644</v>
      </c>
      <c r="P123" s="242" t="s">
        <v>122</v>
      </c>
      <c r="Q123" s="243" t="s">
        <v>122</v>
      </c>
      <c r="R123" s="243" t="s">
        <v>122</v>
      </c>
      <c r="S123" s="243" t="s">
        <v>122</v>
      </c>
      <c r="T123" s="244" t="s">
        <v>108</v>
      </c>
    </row>
    <row r="124" spans="10:20" ht="15.75">
      <c r="J124" s="245"/>
      <c r="K124" s="223"/>
      <c r="L124" s="223"/>
      <c r="M124" s="223"/>
      <c r="N124" s="246"/>
      <c r="P124" s="245">
        <v>7.6885853644910709</v>
      </c>
      <c r="Q124" s="223">
        <v>7.6724016386567868</v>
      </c>
      <c r="R124" s="223">
        <v>7.8274928551585328</v>
      </c>
      <c r="S124" s="223">
        <v>7.6545812145426071</v>
      </c>
      <c r="T124" s="246">
        <v>7.9610483297907946</v>
      </c>
    </row>
    <row r="125" spans="10:20" ht="15.75">
      <c r="J125" s="242" t="s">
        <v>119</v>
      </c>
      <c r="K125" s="243" t="s">
        <v>119</v>
      </c>
      <c r="L125" s="243" t="s">
        <v>119</v>
      </c>
      <c r="M125" s="243" t="s">
        <v>119</v>
      </c>
      <c r="N125" s="244" t="s">
        <v>122</v>
      </c>
      <c r="O125" s="228"/>
      <c r="P125" s="245"/>
      <c r="Q125" s="223"/>
      <c r="R125" s="223"/>
      <c r="S125" s="223"/>
      <c r="T125" s="246"/>
    </row>
    <row r="126" spans="10:20" ht="15.75">
      <c r="J126" s="245">
        <v>7.8607722008315255</v>
      </c>
      <c r="K126" s="223">
        <v>7.5327804015220909</v>
      </c>
      <c r="L126" s="223">
        <v>7.5323626657349294</v>
      </c>
      <c r="M126" s="223">
        <v>8.0536091965751293</v>
      </c>
      <c r="N126" s="246">
        <v>5.0831822301253267</v>
      </c>
      <c r="P126" s="242" t="s">
        <v>119</v>
      </c>
      <c r="Q126" s="243" t="s">
        <v>119</v>
      </c>
      <c r="R126" s="243" t="s">
        <v>119</v>
      </c>
      <c r="S126" s="243" t="s">
        <v>119</v>
      </c>
      <c r="T126" s="244" t="s">
        <v>122</v>
      </c>
    </row>
    <row r="127" spans="10:20" ht="15.75">
      <c r="J127" s="245"/>
      <c r="K127" s="223"/>
      <c r="L127" s="223"/>
      <c r="M127" s="223"/>
      <c r="N127" s="246"/>
      <c r="P127" s="245">
        <v>7.9690943662181857</v>
      </c>
      <c r="Q127" s="223">
        <v>7.8417218315435209</v>
      </c>
      <c r="R127" s="223">
        <v>7.6903033629359632</v>
      </c>
      <c r="S127" s="223">
        <v>7.989198445041473</v>
      </c>
      <c r="T127" s="246">
        <v>7.9651015537089034</v>
      </c>
    </row>
    <row r="128" spans="10:20" ht="15.75">
      <c r="J128" s="242"/>
      <c r="K128" s="243"/>
      <c r="L128" s="243"/>
      <c r="M128" s="243"/>
      <c r="N128" s="244" t="s">
        <v>119</v>
      </c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>
        <v>7.518202256406771</v>
      </c>
      <c r="P129" s="242"/>
      <c r="Q129" s="243"/>
      <c r="R129" s="243"/>
      <c r="S129" s="243"/>
      <c r="T129" s="244" t="s">
        <v>119</v>
      </c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>
        <v>8.2706842193177135</v>
      </c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B2:D2"/>
    <mergeCell ref="Q5:Q6"/>
    <mergeCell ref="B4:J4"/>
    <mergeCell ref="L4:T4"/>
    <mergeCell ref="P85:T85"/>
    <mergeCell ref="J93:N93"/>
    <mergeCell ref="P94:T94"/>
    <mergeCell ref="B16:H16"/>
    <mergeCell ref="L16:R16"/>
    <mergeCell ref="B39:G39"/>
    <mergeCell ref="B62:F62"/>
    <mergeCell ref="J39:N39"/>
    <mergeCell ref="P39:T39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23" t="str">
        <f>"Individual Bond Total Returns [N$,%]" &amp; TEXT(Map!$N$16, " mmmm yyyy")</f>
        <v>Individual Bond Total Returns [N$,%] September 2025</v>
      </c>
      <c r="C2" s="423"/>
      <c r="D2" s="423"/>
      <c r="E2" s="423"/>
      <c r="F2" s="423"/>
      <c r="G2" s="423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270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100.22583</v>
      </c>
      <c r="D5" s="400">
        <v>0.67781914313556069</v>
      </c>
      <c r="E5" s="400">
        <v>2.065153480722981</v>
      </c>
      <c r="F5" s="400">
        <v>4.7410008671548765</v>
      </c>
      <c r="G5" s="400">
        <v>8.4194302465376847</v>
      </c>
      <c r="H5" s="400">
        <v>6.6578648553826669</v>
      </c>
      <c r="I5" s="400">
        <v>9.5999659211458255</v>
      </c>
      <c r="J5" s="7">
        <v>7.8795630051686771</v>
      </c>
    </row>
    <row r="6" spans="2:10">
      <c r="B6" s="56" t="s">
        <v>81</v>
      </c>
      <c r="C6" s="386">
        <v>102.4248</v>
      </c>
      <c r="D6" s="400">
        <v>0.74459177287125033</v>
      </c>
      <c r="E6" s="400">
        <v>2.4380893340089971</v>
      </c>
      <c r="F6" s="400">
        <v>5.4903075960112124</v>
      </c>
      <c r="G6" s="400">
        <v>9.9343216569927293</v>
      </c>
      <c r="H6" s="400">
        <v>8.4929475395126186</v>
      </c>
      <c r="I6" s="400">
        <v>10.241195784468271</v>
      </c>
      <c r="J6" s="400">
        <v>8.685516798753202</v>
      </c>
    </row>
    <row r="7" spans="2:10">
      <c r="B7" s="56" t="s">
        <v>124</v>
      </c>
      <c r="C7" s="386">
        <v>99.565089999999998</v>
      </c>
      <c r="D7" s="400">
        <v>0.60460670273707606</v>
      </c>
      <c r="E7" s="400">
        <v>2.1490412789026747</v>
      </c>
      <c r="F7" s="400">
        <v>5.1814556673611678</v>
      </c>
      <c r="G7" s="400">
        <v>8.9500854361748807</v>
      </c>
      <c r="H7" s="400">
        <v>8.0606619631455203</v>
      </c>
      <c r="I7" s="400">
        <v>12.942218660470829</v>
      </c>
    </row>
    <row r="8" spans="2:10">
      <c r="B8" s="56" t="s">
        <v>82</v>
      </c>
      <c r="C8" s="386">
        <v>99.034599999999998</v>
      </c>
      <c r="D8" s="400">
        <v>1.3131219820644358</v>
      </c>
      <c r="E8" s="400">
        <v>2.686036478297571</v>
      </c>
      <c r="F8" s="400">
        <v>5.5064156012823995</v>
      </c>
      <c r="G8" s="400">
        <v>8.7147465522686041</v>
      </c>
      <c r="H8" s="400">
        <v>7.6875283506858461</v>
      </c>
      <c r="I8" s="400">
        <v>14.339459873782623</v>
      </c>
      <c r="J8" s="400">
        <v>10.809210788774859</v>
      </c>
    </row>
    <row r="9" spans="2:10">
      <c r="B9" s="56" t="s">
        <v>102</v>
      </c>
      <c r="C9" s="386">
        <v>98.051190000000005</v>
      </c>
      <c r="D9" s="400">
        <v>2.1313118495650096</v>
      </c>
      <c r="E9" s="400">
        <v>3.2486364788791633</v>
      </c>
      <c r="F9" s="400">
        <v>6.5712909666982844</v>
      </c>
      <c r="G9" s="400">
        <v>10.919682598616753</v>
      </c>
      <c r="H9" s="400">
        <v>9.8851697815413928</v>
      </c>
      <c r="I9" s="400">
        <v>14.887995170184665</v>
      </c>
      <c r="J9" s="400">
        <v>12.286533111903353</v>
      </c>
    </row>
    <row r="10" spans="2:10">
      <c r="B10" s="56" t="s">
        <v>103</v>
      </c>
      <c r="C10" s="386">
        <v>96.7453</v>
      </c>
      <c r="D10" s="400">
        <v>3.1273681139417198</v>
      </c>
      <c r="E10" s="400">
        <v>6.0082686409862252</v>
      </c>
      <c r="F10" s="400">
        <v>9.9107898836888317</v>
      </c>
      <c r="G10" s="400">
        <v>8.3788443356177069</v>
      </c>
      <c r="H10" s="400">
        <v>11.19946583080238</v>
      </c>
      <c r="I10" s="400">
        <v>17.202884949522112</v>
      </c>
      <c r="J10" s="400">
        <v>13.904083964164826</v>
      </c>
    </row>
    <row r="11" spans="2:10">
      <c r="B11" s="56" t="s">
        <v>104</v>
      </c>
      <c r="C11" s="386">
        <v>92.543450000000007</v>
      </c>
      <c r="D11" s="400">
        <v>2.0512034458365358</v>
      </c>
      <c r="E11" s="400">
        <v>4.4857324410110921</v>
      </c>
      <c r="F11" s="400">
        <v>8.7654982243778434</v>
      </c>
      <c r="G11" s="400">
        <v>8.8814980185233381</v>
      </c>
      <c r="H11" s="400">
        <v>9.2029449555093521</v>
      </c>
      <c r="I11" s="400">
        <v>17.587312518460905</v>
      </c>
      <c r="J11" s="400">
        <v>14.516694126620798</v>
      </c>
    </row>
    <row r="12" spans="2:10">
      <c r="B12" s="56" t="s">
        <v>105</v>
      </c>
      <c r="C12" s="386">
        <v>88.963909999999998</v>
      </c>
      <c r="D12" s="400">
        <v>3.588180077635772</v>
      </c>
      <c r="E12" s="400">
        <v>4.7377814604566026</v>
      </c>
      <c r="F12" s="400">
        <v>8.4264267160880877</v>
      </c>
      <c r="G12" s="400">
        <v>9.2486969006878805</v>
      </c>
      <c r="H12" s="400">
        <v>8.9898776158437332</v>
      </c>
      <c r="I12" s="400">
        <v>17.888607833249125</v>
      </c>
      <c r="J12" s="400">
        <v>16.002943762450684</v>
      </c>
    </row>
    <row r="13" spans="2:10">
      <c r="B13" s="56" t="s">
        <v>118</v>
      </c>
      <c r="C13" s="386">
        <v>91.431160000000006</v>
      </c>
      <c r="D13" s="400">
        <v>3.8082132679360114</v>
      </c>
      <c r="E13" s="400">
        <v>5.3031099257208503</v>
      </c>
      <c r="F13" s="400">
        <v>7.54757107418631</v>
      </c>
      <c r="G13" s="400">
        <v>9.1006652946450153</v>
      </c>
      <c r="H13" s="400">
        <v>7.7367162648146026</v>
      </c>
      <c r="I13" s="400">
        <v>20.472121509709428</v>
      </c>
      <c r="J13" s="400">
        <v>16.913788602147584</v>
      </c>
    </row>
    <row r="14" spans="2:10">
      <c r="B14" s="56" t="s">
        <v>108</v>
      </c>
      <c r="C14" s="386">
        <v>88.437659999999994</v>
      </c>
      <c r="D14" s="400">
        <v>3.5470243434442494</v>
      </c>
      <c r="E14" s="400">
        <v>4.357425755593014</v>
      </c>
      <c r="F14" s="400">
        <v>7.4335583635139812</v>
      </c>
      <c r="G14" s="400">
        <v>8.9634331098412225</v>
      </c>
      <c r="H14" s="400">
        <v>7.291155859515519</v>
      </c>
      <c r="I14" s="400">
        <v>20.401720999896323</v>
      </c>
      <c r="J14" s="400">
        <v>17.276507825708933</v>
      </c>
    </row>
    <row r="15" spans="2:10">
      <c r="B15" s="56" t="s">
        <v>122</v>
      </c>
      <c r="C15" s="386">
        <v>86.137659999999997</v>
      </c>
      <c r="D15" s="400">
        <v>2.4704353782962096</v>
      </c>
      <c r="E15" s="400">
        <v>4.5782242450050248</v>
      </c>
      <c r="F15" s="400">
        <v>7.1297074624813384</v>
      </c>
      <c r="G15" s="400">
        <v>8.2914700072310268</v>
      </c>
      <c r="H15" s="400">
        <v>7.0798036767984129</v>
      </c>
      <c r="I15" s="400">
        <v>22.282528439022698</v>
      </c>
      <c r="J15" s="400"/>
    </row>
    <row r="16" spans="2:10">
      <c r="B16" s="56" t="s">
        <v>119</v>
      </c>
      <c r="C16" s="386">
        <v>90.32114</v>
      </c>
      <c r="D16" s="400">
        <v>4.2611593643797185</v>
      </c>
      <c r="E16" s="400">
        <v>4.1091347510437526</v>
      </c>
      <c r="F16" s="400">
        <v>6.1486777831694539</v>
      </c>
      <c r="G16" s="400">
        <v>7.9809183755014335</v>
      </c>
      <c r="H16" s="400">
        <v>7.1287028209173098</v>
      </c>
      <c r="I16" s="400">
        <v>22.019897358519771</v>
      </c>
      <c r="J16" s="400">
        <v>17.350410005324555</v>
      </c>
    </row>
    <row r="17" spans="2:2">
      <c r="B17" s="56" t="s">
        <v>271</v>
      </c>
    </row>
    <row r="18" spans="2:2">
      <c r="B18" s="144" t="s">
        <v>19</v>
      </c>
    </row>
    <row r="19" spans="2:2">
      <c r="B19" s="20" t="s">
        <v>28</v>
      </c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6 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ff98419c5c126b3ea7d36df12f45814a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831cdef32cbcb9ce019c0b004fd554aa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Q7J3DAC65AC3-319683557-87941</_dlc_DocId>
    <_dlc_DocIdUrl xmlns="de78180c-5652-4c5d-8a9a-156773edc824">
      <Url>https://ijgnamibia.sharepoint.com/sites/IJG/_layouts/15/DocIdRedir.aspx?ID=Q7J3DAC65AC3-319683557-87941</Url>
      <Description>Q7J3DAC65AC3-319683557-87941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2561D-D4FC-434F-BE96-9F4D41DEF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2025-10-01T09:45:49Z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16c3a023-d9fc-4b7a-b683-181acedd0cee</vt:lpwstr>
  </property>
  <property fmtid="{D5CDD505-2E9C-101B-9397-08002B2CF9AE}" pid="4" name="MediaServiceImageTags">
    <vt:lpwstr/>
  </property>
</Properties>
</file>