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5/"/>
    </mc:Choice>
  </mc:AlternateContent>
  <xr:revisionPtr revIDLastSave="33" documentId="8_{1FE6540B-DA7F-41AC-8E6C-5FA36526CA9B}" xr6:coauthVersionLast="47" xr6:coauthVersionMax="47" xr10:uidLastSave="{8CE3D9FD-5CBB-40BF-8638-3ACB2E39D186}"/>
  <bookViews>
    <workbookView xWindow="-120" yWindow="-120" windowWidth="29040" windowHeight="1572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Returns'!$B$2:$I$64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G57" i="2" l="1"/>
  <c r="I55" i="2" l="1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S93" i="10" l="1"/>
  <c r="T84" i="10" l="1"/>
  <c r="N143" i="10" l="1"/>
  <c r="G60" i="10" l="1"/>
  <c r="S84" i="10" l="1"/>
  <c r="P84" i="10"/>
  <c r="M143" i="10" l="1"/>
  <c r="J143" i="10"/>
  <c r="F60" i="10" l="1"/>
  <c r="Q84" i="10"/>
  <c r="C60" i="10"/>
  <c r="K143" i="10"/>
  <c r="D60" i="10" l="1"/>
  <c r="R84" i="10"/>
  <c r="L143" i="10"/>
  <c r="E60" i="10" l="1"/>
  <c r="U2" i="10" s="1"/>
  <c r="H32" i="4" l="1"/>
  <c r="I24" i="6"/>
  <c r="R13" i="10"/>
  <c r="E24" i="6"/>
  <c r="N13" i="10"/>
  <c r="D32" i="4"/>
  <c r="I32" i="4"/>
  <c r="S13" i="10"/>
  <c r="J24" i="6"/>
  <c r="F24" i="6"/>
  <c r="O13" i="10"/>
  <c r="E32" i="4"/>
  <c r="G24" i="6"/>
  <c r="F32" i="4"/>
  <c r="P13" i="10"/>
  <c r="D24" i="6"/>
  <c r="C32" i="4"/>
  <c r="M13" i="10"/>
  <c r="T13" i="10"/>
  <c r="K24" i="6"/>
  <c r="J32" i="4"/>
  <c r="H24" i="6" l="1"/>
  <c r="Q13" i="10"/>
  <c r="G32" i="4"/>
  <c r="K26" i="6" l="1"/>
  <c r="F26" i="6"/>
  <c r="H26" i="6"/>
  <c r="J26" i="6"/>
  <c r="E26" i="6"/>
  <c r="G26" i="6" l="1"/>
  <c r="I26" i="6"/>
  <c r="D26" i="6"/>
  <c r="E27" i="6"/>
  <c r="D27" i="6"/>
  <c r="K27" i="6"/>
  <c r="J27" i="6"/>
  <c r="I27" i="6"/>
  <c r="H27" i="6" l="1"/>
  <c r="G27" i="6"/>
  <c r="F27" i="6"/>
  <c r="F58" i="2" l="1"/>
  <c r="C58" i="2"/>
  <c r="G58" i="2"/>
  <c r="H58" i="2"/>
  <c r="I58" i="2"/>
  <c r="E58" i="2"/>
  <c r="D58" i="2"/>
  <c r="R9" i="10" l="1"/>
  <c r="H28" i="4"/>
  <c r="O9" i="10"/>
  <c r="E28" i="4"/>
  <c r="D28" i="4"/>
  <c r="N9" i="10"/>
  <c r="D26" i="4"/>
  <c r="N7" i="10"/>
  <c r="G28" i="4"/>
  <c r="Q9" i="10"/>
  <c r="T9" i="10"/>
  <c r="J28" i="4"/>
  <c r="C28" i="4"/>
  <c r="M9" i="10"/>
  <c r="I28" i="4"/>
  <c r="S9" i="10"/>
  <c r="P9" i="10"/>
  <c r="F28" i="4"/>
  <c r="G7" i="10" l="1"/>
  <c r="F56" i="2"/>
  <c r="G7" i="4"/>
  <c r="M7" i="10"/>
  <c r="C26" i="4"/>
  <c r="C9" i="10"/>
  <c r="C9" i="4"/>
  <c r="E9" i="10"/>
  <c r="E9" i="4"/>
  <c r="F9" i="4"/>
  <c r="F9" i="10"/>
  <c r="F7" i="10"/>
  <c r="F7" i="4"/>
  <c r="E56" i="2"/>
  <c r="H7" i="4"/>
  <c r="G56" i="2"/>
  <c r="H7" i="10"/>
  <c r="H9" i="10"/>
  <c r="H9" i="4"/>
  <c r="J7" i="4"/>
  <c r="I56" i="2"/>
  <c r="J7" i="10"/>
  <c r="J9" i="4"/>
  <c r="J9" i="10"/>
  <c r="R7" i="10"/>
  <c r="H26" i="4"/>
  <c r="E7" i="4"/>
  <c r="E7" i="10"/>
  <c r="G9" i="10"/>
  <c r="G9" i="4"/>
  <c r="G26" i="4"/>
  <c r="Q7" i="10"/>
  <c r="O7" i="10"/>
  <c r="E26" i="4"/>
  <c r="D56" i="2"/>
  <c r="D7" i="4"/>
  <c r="D7" i="10"/>
  <c r="J26" i="4"/>
  <c r="T7" i="10"/>
  <c r="I9" i="10"/>
  <c r="I9" i="4"/>
  <c r="C7" i="4"/>
  <c r="C7" i="10"/>
  <c r="C56" i="2"/>
  <c r="P7" i="10"/>
  <c r="F26" i="4"/>
  <c r="D9" i="4"/>
  <c r="D9" i="10"/>
  <c r="I26" i="4"/>
  <c r="S7" i="10"/>
  <c r="I7" i="4"/>
  <c r="H56" i="2"/>
  <c r="I7" i="10"/>
  <c r="F8" i="6"/>
  <c r="E55" i="2" l="1"/>
  <c r="G8" i="6"/>
  <c r="E8" i="6"/>
  <c r="D55" i="2"/>
  <c r="H55" i="2"/>
  <c r="J8" i="6"/>
  <c r="G55" i="2"/>
  <c r="I8" i="6"/>
  <c r="D8" i="6"/>
  <c r="C55" i="2"/>
  <c r="E28" i="6"/>
  <c r="F28" i="6"/>
  <c r="G28" i="6"/>
  <c r="D28" i="6"/>
  <c r="H28" i="6" l="1"/>
  <c r="I28" i="6"/>
  <c r="J28" i="6"/>
  <c r="F55" i="2" l="1"/>
  <c r="H8" i="6"/>
</calcChain>
</file>

<file path=xl/sharedStrings.xml><?xml version="1.0" encoding="utf-8"?>
<sst xmlns="http://schemas.openxmlformats.org/spreadsheetml/2006/main" count="42433" uniqueCount="269">
  <si>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</si>
  <si>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</si>
  <si>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</si>
  <si>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</si>
  <si>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</si>
  <si>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</si>
  <si>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</si>
  <si>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</si>
  <si>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</si>
  <si>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</si>
  <si>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</si>
  <si>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</si>
  <si>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</si>
  <si>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</si>
  <si>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</si>
  <si>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</si>
  <si>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</si>
  <si>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</si>
  <si>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</si>
  <si>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</si>
  <si>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</si>
  <si>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</si>
  <si>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</si>
  <si>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</si>
  <si>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</si>
  <si>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</si>
  <si>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</si>
  <si>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</si>
  <si>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</si>
  <si>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</si>
  <si>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</si>
  <si>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</si>
  <si>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</si>
  <si>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</si>
  <si>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</si>
  <si>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</si>
  <si>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</si>
  <si>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</si>
  <si>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</si>
  <si>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</si>
  <si>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</si>
  <si>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</si>
  <si>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</si>
  <si>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</si>
  <si>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</si>
  <si>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</si>
  <si>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</si>
  <si>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</si>
  <si>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</si>
  <si>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</si>
  <si>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</si>
  <si>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</si>
  <si>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</si>
  <si>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</si>
  <si>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</si>
  <si>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</si>
  <si>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</si>
  <si>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</si>
  <si>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</si>
  <si>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</si>
  <si>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</si>
  <si>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</si>
  <si>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</si>
  <si>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</si>
  <si>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</si>
  <si>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</si>
  <si>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</si>
  <si>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</si>
  <si>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</si>
  <si>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</si>
  <si>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</si>
  <si>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</si>
  <si>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</si>
  <si>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</si>
  <si>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</si>
  <si>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</si>
  <si>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</si>
  <si>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</si>
  <si>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</si>
  <si>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</si>
  <si>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</si>
  <si>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</si>
  <si>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</si>
  <si>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</si>
  <si>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</si>
  <si>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</si>
  <si>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</si>
  <si>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</si>
  <si>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</si>
  <si>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</si>
  <si>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</si>
  <si>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</si>
  <si>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</si>
  <si>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</si>
  <si>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</si>
  <si>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</si>
  <si>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</si>
  <si>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</si>
  <si>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</si>
  <si>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</si>
  <si>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</si>
  <si>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</si>
  <si>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</si>
  <si>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</si>
  <si>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</si>
  <si>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</si>
  <si>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</si>
  <si>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</si>
  <si>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</si>
  <si>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</si>
  <si>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</si>
  <si>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</si>
  <si>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</si>
  <si>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</si>
  <si>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</si>
  <si>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</si>
  <si>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</si>
  <si>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</si>
  <si>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</si>
  <si>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</si>
  <si>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</si>
  <si>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</si>
  <si>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</si>
  <si>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</si>
  <si>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</si>
  <si>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</si>
  <si>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</si>
  <si>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</si>
  <si>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</si>
  <si>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</si>
  <si>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</si>
  <si>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</si>
  <si>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</si>
  <si>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</si>
  <si>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</si>
  <si>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</si>
  <si>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</si>
  <si>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</si>
  <si>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</si>
  <si>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</si>
  <si>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</si>
  <si>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</si>
  <si>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</si>
  <si>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</si>
  <si>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</si>
  <si>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</si>
  <si>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</si>
  <si>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</si>
  <si>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</si>
  <si>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</si>
  <si>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</si>
  <si>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</si>
  <si>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</si>
  <si>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</si>
  <si>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</si>
  <si>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</si>
  <si>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</si>
  <si>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</si>
  <si>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</si>
  <si>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</si>
  <si>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</si>
  <si>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</si>
  <si>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</si>
  <si>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</si>
  <si>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</si>
  <si>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</si>
  <si>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</si>
  <si>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</si>
  <si>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Kari Rossouw</t>
  </si>
  <si>
    <t>+264 81 958 3530</t>
  </si>
  <si>
    <t>kari@ijg.net</t>
  </si>
  <si>
    <t>NSX Capped Overall Index
0.04</t>
  </si>
  <si>
    <t>NSX Overall Index
-0.22</t>
  </si>
  <si>
    <t>IJG Money Market Index
1.85</t>
  </si>
  <si>
    <t>The NSX Overall Index closed at 1782.77 points at the end of July, down from 1853.06 points in June, losing 0.2% m/m on a total return basis in July compared to a 0.1% m/m decrease in June. The NSX Local Index increased 3.3% m/m compared to a 0.7% m/m increase in June. Over the last 12 months the NSX Overall Index returned 2.0% against 19.1% for the Local Index. The best performing share on the NSX in July was FNB Namibia Holdings Ltd, gaining 9.4%, while Paladin Energy Limited was the worst performer, dropping 22.9%.
The IJG All Bond Index (including Corporate Bonds) rose 1.66% m/m after a 1.40% m/m increase in June. Namibian bond premiums relative to SA yields generally increased in July. The GC26 premium was unchanged at 0bps; the GC27 premium decreased by 1bps to 4bps; the GC28 premium decreased by 4bps to 3bps; the GC30 premium increased by 38bps to 81bps; the GC32 premium increased by 14bps to 84bps; the GC35 premium increased by 14bps to 82bps; the GC37 premium increased by 12bps to 85bps; the GC40 premium increased by 31bps to 101bps; the GC43 premium increased by 26bps to 81bps; the GC45 premium increased by 22bps to 85bps; the GC48 premium increased by 16bps to 92bps; and the GC50 premium increased by 29bps to 99bps.
The IJG Money Market Index (including NCD’s) increased by 0.61% m/m in July after rising by 0.60% m/m in June.</t>
  </si>
  <si>
    <t>NSX Local Index
3.29</t>
  </si>
  <si>
    <t>IJG ALBI
1.66</t>
  </si>
  <si>
    <t>IJG Money Market Index
0.61</t>
  </si>
  <si>
    <t>IJG ILBI
0.26</t>
  </si>
  <si>
    <t>Nam CPI
0.03</t>
  </si>
  <si>
    <t>IJG ALBI
6.05</t>
  </si>
  <si>
    <t>NSX Local Index
5.86</t>
  </si>
  <si>
    <t>NSX Overall Index
3.39</t>
  </si>
  <si>
    <t>IJG ILBI
2.05</t>
  </si>
  <si>
    <t>Nam CPI
0.35</t>
  </si>
  <si>
    <t>NSX Capped Overall Index
0.12</t>
  </si>
  <si>
    <t>NSX Local Index
11.17</t>
  </si>
  <si>
    <t>IJG ALBI
5.27</t>
  </si>
  <si>
    <t>IJG ILBI
4.93</t>
  </si>
  <si>
    <t>IJG Money Market Index
3.74</t>
  </si>
  <si>
    <t>NSX Overall Index
3.00</t>
  </si>
  <si>
    <t>Nam CPI
2.43</t>
  </si>
  <si>
    <t>NSX Capped Overall Index
2.42</t>
  </si>
  <si>
    <t>NSX Local Index
14.07</t>
  </si>
  <si>
    <t>IJG ALBI
6.11</t>
  </si>
  <si>
    <t>IJG ILBI
5.36</t>
  </si>
  <si>
    <t>IJG Money Market Index
4.43</t>
  </si>
  <si>
    <t>NSX Overall Index
1.43</t>
  </si>
  <si>
    <t>NSX Capped Overall Index
-0.08</t>
  </si>
  <si>
    <t>NSX Local Index
19.10</t>
  </si>
  <si>
    <t>IJG ALBI
11.74</t>
  </si>
  <si>
    <t>IJG ILBI
9.34</t>
  </si>
  <si>
    <t>IJG Money Market Index
7.99</t>
  </si>
  <si>
    <t>Nam CPI
3.66</t>
  </si>
  <si>
    <t>NSX Overall Index
2.05</t>
  </si>
  <si>
    <t>NSX Capped Overall Index
1.01</t>
  </si>
  <si>
    <t>NSX Local Index
25.98</t>
  </si>
  <si>
    <t>IJG ALBI
14.74</t>
  </si>
  <si>
    <t>NSX Capped Overall Index
13.76</t>
  </si>
  <si>
    <t>IJG ILBI
11.37</t>
  </si>
  <si>
    <t>NSX Overall Index
10.08</t>
  </si>
  <si>
    <t>IJG Money Market Index
7.92</t>
  </si>
  <si>
    <t>Nam CPI
4.52</t>
  </si>
  <si>
    <t>NSX Capped Overall Index
17.81</t>
  </si>
  <si>
    <t>NSX Local Index
16.73</t>
  </si>
  <si>
    <t>NSX Overall Index
15.74</t>
  </si>
  <si>
    <t>IJG ALBI
11.77</t>
  </si>
  <si>
    <t>IJG ILBI
11.76</t>
  </si>
  <si>
    <t>IJG Money Market Index
6.58</t>
  </si>
  <si>
    <t>Nam CPI
4.72</t>
  </si>
  <si>
    <t>IJG ALBI
11.16</t>
  </si>
  <si>
    <t>NSX Local Index
11.15</t>
  </si>
  <si>
    <t>NSX Overall Index
9.91</t>
  </si>
  <si>
    <t>IJG Money Market Index
7.07</t>
  </si>
  <si>
    <t>Nam CPI
4.64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</si>
  <si>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</si>
  <si>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</si>
  <si>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</si>
  <si>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</si>
  <si>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</si>
  <si>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</si>
  <si>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</si>
  <si>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</si>
  <si>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</si>
  <si>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</si>
  <si>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</si>
  <si>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</si>
  <si>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</si>
  <si>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</si>
  <si>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</si>
  <si>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</si>
  <si>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</si>
  <si>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</si>
  <si>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</si>
  <si>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</si>
  <si>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</si>
  <si>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</si>
  <si>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</si>
  <si>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</si>
  <si>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</si>
  <si>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</si>
  <si>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</si>
  <si>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</si>
  <si>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</si>
  <si>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</si>
  <si>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</si>
  <si>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</si>
  <si>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</si>
  <si>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</si>
  <si>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</si>
  <si>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</si>
  <si>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</si>
  <si>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</si>
  <si>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</si>
  <si>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</si>
  <si>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REC</t>
  </si>
  <si>
    <t>B2G</t>
  </si>
  <si>
    <t>All-In-Price</t>
  </si>
  <si>
    <t>Source: IJG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</si>
</sst>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  <font>
      <b/>
      <sz val="10"/>
      <color indexed="62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/>
      <diagonal/>
    </border>
  </borders>
  <cellStyleXfs count="771">
    <xf numFmtId="0" fontId="0" fillId="0" borderId="0"/>
    <xf numFmtId="0" fontId="19" fillId="5" borderId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83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10" borderId="0" xfId="0" applyFont="1" applyFill="1" applyAlignment="1">
      <alignment vertical="center"/>
    </xf>
    <xf numFmtId="0" fontId="44" fillId="7" borderId="0" xfId="0" applyFont="1" applyFill="1"/>
    <xf numFmtId="0" fontId="45" fillId="7" borderId="0" xfId="0" applyFont="1" applyFill="1"/>
    <xf numFmtId="0" fontId="44" fillId="7" borderId="0" xfId="0" applyFont="1" applyFill="1" applyAlignment="1">
      <alignment horizontal="center" vertical="center"/>
    </xf>
    <xf numFmtId="2" fontId="44" fillId="7" borderId="0" xfId="0" applyNumberFormat="1" applyFont="1" applyFill="1" applyAlignment="1">
      <alignment horizontal="center" vertical="center"/>
    </xf>
    <xf numFmtId="0" fontId="46" fillId="7" borderId="0" xfId="0" applyFont="1" applyFill="1"/>
    <xf numFmtId="0" fontId="9" fillId="7" borderId="0" xfId="0" applyFont="1" applyFill="1"/>
    <xf numFmtId="0" fontId="45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165" fontId="9" fillId="7" borderId="0" xfId="2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44" fillId="7" borderId="0" xfId="0" applyNumberFormat="1" applyFont="1" applyFill="1" applyAlignment="1">
      <alignment vertical="center"/>
    </xf>
    <xf numFmtId="0" fontId="46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49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49" fillId="7" borderId="0" xfId="0" applyFont="1" applyFill="1" applyAlignment="1">
      <alignment horizontal="left"/>
    </xf>
    <xf numFmtId="0" fontId="51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2" fillId="7" borderId="0" xfId="0" applyFont="1" applyFill="1"/>
    <xf numFmtId="0" fontId="52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3" fillId="7" borderId="0" xfId="0" applyFont="1" applyFill="1"/>
    <xf numFmtId="0" fontId="2" fillId="7" borderId="0" xfId="0" applyFont="1" applyFill="1"/>
    <xf numFmtId="0" fontId="53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2" fillId="7" borderId="0" xfId="0" applyFont="1" applyFill="1" applyAlignment="1">
      <alignment horizontal="justify"/>
    </xf>
    <xf numFmtId="2" fontId="54" fillId="7" borderId="0" xfId="0" applyNumberFormat="1" applyFont="1" applyFill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55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7" fillId="7" borderId="0" xfId="0" applyFont="1" applyFill="1"/>
    <xf numFmtId="0" fontId="57" fillId="7" borderId="0" xfId="0" applyFont="1" applyFill="1" applyAlignment="1">
      <alignment vertical="center"/>
    </xf>
    <xf numFmtId="0" fontId="58" fillId="7" borderId="0" xfId="0" applyFont="1" applyFill="1"/>
    <xf numFmtId="0" fontId="58" fillId="0" borderId="0" xfId="0" applyFont="1" applyAlignment="1">
      <alignment horizontal="justify"/>
    </xf>
    <xf numFmtId="0" fontId="17" fillId="7" borderId="0" xfId="0" applyFont="1" applyFill="1"/>
    <xf numFmtId="0" fontId="61" fillId="11" borderId="0" xfId="0" applyFont="1" applyFill="1"/>
    <xf numFmtId="0" fontId="0" fillId="11" borderId="0" xfId="0" applyFill="1"/>
    <xf numFmtId="165" fontId="28" fillId="11" borderId="0" xfId="267" applyFill="1"/>
    <xf numFmtId="165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2" fillId="7" borderId="0" xfId="0" applyFont="1" applyFill="1"/>
    <xf numFmtId="0" fontId="31" fillId="7" borderId="12" xfId="0" applyFont="1" applyFill="1" applyBorder="1"/>
    <xf numFmtId="0" fontId="63" fillId="7" borderId="0" xfId="0" applyFont="1" applyFill="1"/>
    <xf numFmtId="1" fontId="63" fillId="7" borderId="0" xfId="0" applyNumberFormat="1" applyFont="1" applyFill="1"/>
    <xf numFmtId="0" fontId="42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4" fillId="7" borderId="14" xfId="0" applyFont="1" applyFill="1" applyBorder="1" applyAlignment="1">
      <alignment vertical="center"/>
    </xf>
    <xf numFmtId="0" fontId="64" fillId="7" borderId="15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5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5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0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/>
    </xf>
    <xf numFmtId="0" fontId="72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 vertical="center" indent="1"/>
    </xf>
    <xf numFmtId="0" fontId="72" fillId="7" borderId="0" xfId="0" applyFont="1" applyFill="1" applyAlignment="1">
      <alignment horizontal="left" indent="1"/>
    </xf>
    <xf numFmtId="0" fontId="71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3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3" fillId="8" borderId="0" xfId="0" applyFont="1" applyFill="1"/>
    <xf numFmtId="0" fontId="71" fillId="8" borderId="0" xfId="0" applyFont="1" applyFill="1" applyAlignment="1">
      <alignment horizontal="center"/>
    </xf>
    <xf numFmtId="0" fontId="71" fillId="8" borderId="25" xfId="0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4" fillId="8" borderId="5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70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4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70" fillId="8" borderId="9" xfId="0" applyFont="1" applyFill="1" applyBorder="1" applyAlignment="1">
      <alignment horizontal="justify"/>
    </xf>
    <xf numFmtId="0" fontId="75" fillId="8" borderId="8" xfId="0" applyFont="1" applyFill="1" applyBorder="1" applyAlignment="1">
      <alignment horizontal="justify"/>
    </xf>
    <xf numFmtId="0" fontId="75" fillId="8" borderId="0" xfId="0" applyFont="1" applyFill="1" applyAlignment="1">
      <alignment horizontal="justify"/>
    </xf>
    <xf numFmtId="0" fontId="70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0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0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/>
    </xf>
    <xf numFmtId="14" fontId="77" fillId="7" borderId="6" xfId="747" applyNumberFormat="1" applyFont="1" applyFill="1" applyBorder="1" applyAlignment="1">
      <alignment horizontal="center"/>
    </xf>
    <xf numFmtId="0" fontId="77" fillId="7" borderId="7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 vertical="top"/>
    </xf>
    <xf numFmtId="0" fontId="77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7" fillId="7" borderId="0" xfId="747" applyFont="1" applyFill="1" applyAlignment="1">
      <alignment horizontal="center" vertical="top"/>
    </xf>
    <xf numFmtId="0" fontId="77" fillId="7" borderId="9" xfId="747" applyFont="1" applyFill="1" applyBorder="1" applyAlignment="1">
      <alignment horizontal="center" vertical="top"/>
    </xf>
    <xf numFmtId="0" fontId="77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7" fillId="7" borderId="8" xfId="747" applyFont="1" applyFill="1" applyBorder="1"/>
    <xf numFmtId="0" fontId="78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7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8" fillId="7" borderId="5" xfId="747" applyFont="1" applyFill="1" applyBorder="1" applyAlignment="1">
      <alignment horizontal="center"/>
    </xf>
    <xf numFmtId="0" fontId="77" fillId="4" borderId="29" xfId="747" applyFont="1" applyFill="1" applyBorder="1" applyAlignment="1">
      <alignment horizontal="center" vertical="top"/>
    </xf>
    <xf numFmtId="0" fontId="77" fillId="4" borderId="30" xfId="747" applyFont="1" applyFill="1" applyBorder="1" applyAlignment="1">
      <alignment horizontal="center" vertical="top"/>
    </xf>
    <xf numFmtId="0" fontId="77" fillId="4" borderId="31" xfId="747" applyFont="1" applyFill="1" applyBorder="1" applyAlignment="1">
      <alignment horizontal="center" vertical="top"/>
    </xf>
    <xf numFmtId="0" fontId="77" fillId="4" borderId="29" xfId="747" applyFont="1" applyFill="1" applyBorder="1" applyAlignment="1">
      <alignment horizontal="center"/>
    </xf>
    <xf numFmtId="0" fontId="77" fillId="4" borderId="30" xfId="747" applyFont="1" applyFill="1" applyBorder="1" applyAlignment="1">
      <alignment horizontal="center"/>
    </xf>
    <xf numFmtId="0" fontId="77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7" fillId="4" borderId="8" xfId="0" applyFont="1" applyFill="1" applyBorder="1" applyAlignment="1">
      <alignment horizontal="right"/>
    </xf>
    <xf numFmtId="0" fontId="77" fillId="4" borderId="0" xfId="0" applyFont="1" applyFill="1" applyAlignment="1">
      <alignment horizontal="right"/>
    </xf>
    <xf numFmtId="0" fontId="77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5" fillId="7" borderId="0" xfId="0" applyFont="1" applyFill="1"/>
    <xf numFmtId="165" fontId="77" fillId="4" borderId="8" xfId="2" applyFont="1" applyFill="1" applyBorder="1" applyAlignment="1">
      <alignment horizontal="right"/>
    </xf>
    <xf numFmtId="165" fontId="77" fillId="4" borderId="0" xfId="2" applyFont="1" applyFill="1" applyBorder="1" applyAlignment="1">
      <alignment horizontal="right"/>
    </xf>
    <xf numFmtId="165" fontId="77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7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8" fillId="7" borderId="8" xfId="0" applyFont="1" applyFill="1" applyBorder="1"/>
    <xf numFmtId="0" fontId="79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7" fillId="7" borderId="8" xfId="0" applyFont="1" applyFill="1" applyBorder="1" applyAlignment="1">
      <alignment horizontal="right"/>
    </xf>
    <xf numFmtId="0" fontId="77" fillId="7" borderId="0" xfId="0" applyFont="1" applyFill="1" applyAlignment="1">
      <alignment horizontal="right"/>
    </xf>
    <xf numFmtId="0" fontId="77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0" fillId="4" borderId="8" xfId="0" applyFont="1" applyFill="1" applyBorder="1" applyAlignment="1">
      <alignment horizontal="right"/>
    </xf>
    <xf numFmtId="0" fontId="60" fillId="4" borderId="0" xfId="0" applyFont="1" applyFill="1" applyAlignment="1">
      <alignment horizontal="right"/>
    </xf>
    <xf numFmtId="0" fontId="60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0" fillId="8" borderId="8" xfId="0" applyFont="1" applyFill="1" applyBorder="1" applyAlignment="1">
      <alignment horizontal="left" vertical="center"/>
    </xf>
    <xf numFmtId="0" fontId="81" fillId="8" borderId="0" xfId="0" applyFont="1" applyFill="1" applyAlignment="1">
      <alignment horizontal="right" vertical="center"/>
    </xf>
    <xf numFmtId="0" fontId="81" fillId="8" borderId="9" xfId="0" applyFont="1" applyFill="1" applyBorder="1" applyAlignment="1">
      <alignment horizontal="right" vertical="center"/>
    </xf>
    <xf numFmtId="0" fontId="80" fillId="7" borderId="0" xfId="0" applyFont="1" applyFill="1" applyAlignment="1">
      <alignment vertical="center"/>
    </xf>
    <xf numFmtId="167" fontId="80" fillId="4" borderId="8" xfId="0" applyNumberFormat="1" applyFont="1" applyFill="1" applyBorder="1" applyAlignment="1">
      <alignment vertical="center"/>
    </xf>
    <xf numFmtId="0" fontId="81" fillId="4" borderId="0" xfId="0" applyFont="1" applyFill="1" applyAlignment="1">
      <alignment horizontal="right" vertical="center" wrapText="1"/>
    </xf>
    <xf numFmtId="0" fontId="81" fillId="4" borderId="0" xfId="0" applyFont="1" applyFill="1" applyAlignment="1">
      <alignment horizontal="right" vertical="center"/>
    </xf>
    <xf numFmtId="0" fontId="81" fillId="4" borderId="9" xfId="0" applyFont="1" applyFill="1" applyBorder="1" applyAlignment="1">
      <alignment horizontal="right" vertical="center"/>
    </xf>
    <xf numFmtId="0" fontId="77" fillId="8" borderId="8" xfId="0" applyFont="1" applyFill="1" applyBorder="1" applyAlignment="1">
      <alignment horizontal="left" vertical="center"/>
    </xf>
    <xf numFmtId="165" fontId="57" fillId="8" borderId="0" xfId="2" applyFont="1" applyFill="1" applyBorder="1" applyAlignment="1">
      <alignment horizontal="center" vertical="center"/>
    </xf>
    <xf numFmtId="165" fontId="57" fillId="8" borderId="9" xfId="2" applyFont="1" applyFill="1" applyBorder="1" applyAlignment="1">
      <alignment horizontal="center" vertical="center"/>
    </xf>
    <xf numFmtId="0" fontId="77" fillId="4" borderId="8" xfId="0" applyFont="1" applyFill="1" applyBorder="1" applyAlignment="1">
      <alignment vertical="center"/>
    </xf>
    <xf numFmtId="165" fontId="17" fillId="4" borderId="0" xfId="2" applyFont="1" applyFill="1" applyBorder="1" applyAlignment="1">
      <alignment horizontal="center" vertical="center"/>
    </xf>
    <xf numFmtId="165" fontId="17" fillId="4" borderId="9" xfId="2" applyFont="1" applyFill="1" applyBorder="1" applyAlignment="1">
      <alignment horizontal="center" vertical="center"/>
    </xf>
    <xf numFmtId="165" fontId="57" fillId="7" borderId="0" xfId="2" applyFont="1" applyFill="1" applyBorder="1" applyAlignment="1">
      <alignment horizontal="center" vertical="center"/>
    </xf>
    <xf numFmtId="165" fontId="57" fillId="7" borderId="9" xfId="2" applyFont="1" applyFill="1" applyBorder="1" applyAlignment="1">
      <alignment horizontal="center" vertical="center"/>
    </xf>
    <xf numFmtId="0" fontId="78" fillId="8" borderId="8" xfId="0" applyFont="1" applyFill="1" applyBorder="1" applyAlignment="1">
      <alignment horizontal="left" vertical="center"/>
    </xf>
    <xf numFmtId="167" fontId="78" fillId="4" borderId="8" xfId="0" applyNumberFormat="1" applyFont="1" applyFill="1" applyBorder="1" applyAlignment="1">
      <alignment vertical="center"/>
    </xf>
    <xf numFmtId="0" fontId="78" fillId="4" borderId="8" xfId="0" applyFont="1" applyFill="1" applyBorder="1" applyAlignment="1">
      <alignment vertical="center"/>
    </xf>
    <xf numFmtId="0" fontId="77" fillId="8" borderId="10" xfId="0" applyFont="1" applyFill="1" applyBorder="1" applyAlignment="1">
      <alignment horizontal="left" vertical="center"/>
    </xf>
    <xf numFmtId="165" fontId="57" fillId="8" borderId="4" xfId="2" applyFont="1" applyFill="1" applyBorder="1" applyAlignment="1">
      <alignment horizontal="center" vertical="center"/>
    </xf>
    <xf numFmtId="165" fontId="57" fillId="8" borderId="11" xfId="2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vertical="center"/>
    </xf>
    <xf numFmtId="165" fontId="17" fillId="4" borderId="4" xfId="2" applyFont="1" applyFill="1" applyBorder="1" applyAlignment="1">
      <alignment horizontal="center" vertical="center"/>
    </xf>
    <xf numFmtId="165" fontId="17" fillId="4" borderId="11" xfId="2" applyFont="1" applyFill="1" applyBorder="1" applyAlignment="1">
      <alignment horizontal="center" vertical="center"/>
    </xf>
    <xf numFmtId="0" fontId="58" fillId="7" borderId="0" xfId="0" applyFont="1" applyFill="1" applyAlignment="1">
      <alignment horizontal="justify"/>
    </xf>
    <xf numFmtId="0" fontId="59" fillId="10" borderId="5" xfId="0" applyFont="1" applyFill="1" applyBorder="1" applyAlignment="1">
      <alignment vertical="center"/>
    </xf>
    <xf numFmtId="0" fontId="59" fillId="10" borderId="6" xfId="0" applyFont="1" applyFill="1" applyBorder="1" applyAlignment="1">
      <alignment vertical="center"/>
    </xf>
    <xf numFmtId="0" fontId="59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1" fillId="4" borderId="0" xfId="0" applyFont="1" applyFill="1" applyAlignment="1">
      <alignment horizontal="right" wrapText="1"/>
    </xf>
    <xf numFmtId="0" fontId="81" fillId="4" borderId="0" xfId="0" applyFont="1" applyFill="1" applyAlignment="1">
      <alignment horizontal="right"/>
    </xf>
    <xf numFmtId="0" fontId="81" fillId="4" borderId="9" xfId="0" applyFont="1" applyFill="1" applyBorder="1" applyAlignment="1">
      <alignment horizontal="right"/>
    </xf>
    <xf numFmtId="0" fontId="77" fillId="4" borderId="8" xfId="0" applyFont="1" applyFill="1" applyBorder="1"/>
    <xf numFmtId="167" fontId="78" fillId="4" borderId="8" xfId="0" applyNumberFormat="1" applyFont="1" applyFill="1" applyBorder="1"/>
    <xf numFmtId="0" fontId="78" fillId="8" borderId="8" xfId="0" applyFont="1" applyFill="1" applyBorder="1" applyAlignment="1">
      <alignment vertical="center"/>
    </xf>
    <xf numFmtId="0" fontId="78" fillId="4" borderId="8" xfId="0" applyFont="1" applyFill="1" applyBorder="1"/>
    <xf numFmtId="0" fontId="77" fillId="4" borderId="10" xfId="0" applyFont="1" applyFill="1" applyBorder="1"/>
    <xf numFmtId="0" fontId="59" fillId="10" borderId="29" xfId="0" applyFont="1" applyFill="1" applyBorder="1"/>
    <xf numFmtId="0" fontId="59" fillId="10" borderId="30" xfId="0" applyFont="1" applyFill="1" applyBorder="1"/>
    <xf numFmtId="0" fontId="59" fillId="10" borderId="31" xfId="0" applyFont="1" applyFill="1" applyBorder="1"/>
    <xf numFmtId="0" fontId="80" fillId="8" borderId="8" xfId="0" applyFont="1" applyFill="1" applyBorder="1" applyAlignment="1">
      <alignment horizontal="left"/>
    </xf>
    <xf numFmtId="0" fontId="81" fillId="8" borderId="8" xfId="0" applyFont="1" applyFill="1" applyBorder="1" applyAlignment="1">
      <alignment horizontal="left"/>
    </xf>
    <xf numFmtId="0" fontId="57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vertical="center"/>
    </xf>
    <xf numFmtId="0" fontId="57" fillId="8" borderId="9" xfId="0" applyFont="1" applyFill="1" applyBorder="1" applyAlignment="1">
      <alignment vertical="center"/>
    </xf>
    <xf numFmtId="0" fontId="77" fillId="8" borderId="8" xfId="0" applyFont="1" applyFill="1" applyBorder="1" applyAlignment="1">
      <alignment horizontal="left"/>
    </xf>
    <xf numFmtId="0" fontId="77" fillId="8" borderId="10" xfId="0" applyFont="1" applyFill="1" applyBorder="1" applyAlignment="1">
      <alignment horizontal="left"/>
    </xf>
    <xf numFmtId="0" fontId="59" fillId="10" borderId="5" xfId="0" applyFont="1" applyFill="1" applyBorder="1"/>
    <xf numFmtId="0" fontId="59" fillId="10" borderId="6" xfId="0" applyFont="1" applyFill="1" applyBorder="1"/>
    <xf numFmtId="0" fontId="59" fillId="10" borderId="7" xfId="0" applyFont="1" applyFill="1" applyBorder="1"/>
    <xf numFmtId="0" fontId="77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0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49" fillId="8" borderId="0" xfId="0" applyFont="1" applyFill="1" applyAlignment="1">
      <alignment horizontal="center"/>
    </xf>
    <xf numFmtId="0" fontId="49" fillId="8" borderId="9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4" fillId="7" borderId="8" xfId="0" applyFont="1" applyFill="1" applyBorder="1" applyAlignment="1">
      <alignment horizontal="left"/>
    </xf>
    <xf numFmtId="0" fontId="44" fillId="7" borderId="9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49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6" fillId="10" borderId="29" xfId="0" applyFont="1" applyFill="1" applyBorder="1" applyAlignment="1">
      <alignment vertical="center"/>
    </xf>
    <xf numFmtId="0" fontId="56" fillId="10" borderId="30" xfId="0" applyFont="1" applyFill="1" applyBorder="1"/>
    <xf numFmtId="0" fontId="56" fillId="10" borderId="31" xfId="0" applyFont="1" applyFill="1" applyBorder="1"/>
    <xf numFmtId="0" fontId="15" fillId="4" borderId="8" xfId="0" applyFont="1" applyFill="1" applyBorder="1"/>
    <xf numFmtId="0" fontId="77" fillId="4" borderId="0" xfId="0" applyFont="1" applyFill="1" applyAlignment="1">
      <alignment horizontal="center"/>
    </xf>
    <xf numFmtId="0" fontId="82" fillId="4" borderId="9" xfId="0" applyFont="1" applyFill="1" applyBorder="1" applyAlignment="1">
      <alignment horizontal="center"/>
    </xf>
    <xf numFmtId="0" fontId="70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0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1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1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2" fontId="2" fillId="4" borderId="27" xfId="0" applyNumberFormat="1" applyFont="1" applyFill="1" applyBorder="1" applyAlignment="1">
      <alignment horizontal="center"/>
    </xf>
    <xf numFmtId="0" fontId="1" fillId="7" borderId="0" xfId="0" quotePrefix="1" applyFont="1" applyFill="1" applyAlignment="1">
      <alignment horizontal="left" vertical="center"/>
    </xf>
    <xf numFmtId="0" fontId="65" fillId="7" borderId="33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7" fillId="7" borderId="8" xfId="747" applyFont="1" applyFill="1" applyBorder="1" applyAlignment="1">
      <alignment horizontal="left" wrapText="1"/>
    </xf>
    <xf numFmtId="0" fontId="67" fillId="7" borderId="0" xfId="0" applyFont="1" applyFill="1"/>
    <xf numFmtId="0" fontId="83" fillId="7" borderId="0" xfId="0" applyFont="1" applyFill="1" applyAlignment="1">
      <alignment vertical="center"/>
    </xf>
    <xf numFmtId="0" fontId="42" fillId="10" borderId="0" xfId="0" applyFont="1" applyFill="1" applyAlignment="1">
      <alignment horizontal="right" vertical="center"/>
    </xf>
    <xf numFmtId="0" fontId="84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6" fillId="13" borderId="34" xfId="0" applyFont="1" applyFill="1" applyBorder="1" applyAlignment="1">
      <alignment horizontal="center" vertical="center" wrapText="1"/>
    </xf>
    <xf numFmtId="0" fontId="87" fillId="14" borderId="34" xfId="0" applyFont="1" applyFill="1" applyBorder="1" applyAlignment="1">
      <alignment horizontal="center" vertical="center" wrapText="1"/>
    </xf>
    <xf numFmtId="0" fontId="87" fillId="15" borderId="34" xfId="0" applyFont="1" applyFill="1" applyBorder="1" applyAlignment="1">
      <alignment horizontal="center" vertical="center" wrapText="1"/>
    </xf>
    <xf numFmtId="0" fontId="87" fillId="19" borderId="34" xfId="0" applyFont="1" applyFill="1" applyBorder="1" applyAlignment="1">
      <alignment horizontal="center" vertical="center" wrapText="1"/>
    </xf>
    <xf numFmtId="0" fontId="87" fillId="16" borderId="34" xfId="0" applyFont="1" applyFill="1" applyBorder="1" applyAlignment="1">
      <alignment horizontal="center" vertical="center" wrapText="1"/>
    </xf>
    <xf numFmtId="0" fontId="87" fillId="18" borderId="34" xfId="0" applyFont="1" applyFill="1" applyBorder="1" applyAlignment="1">
      <alignment horizontal="center" vertical="center" wrapText="1"/>
    </xf>
    <xf numFmtId="0" fontId="87" fillId="17" borderId="34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7" fillId="20" borderId="3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165" fontId="2" fillId="4" borderId="0" xfId="2" applyFont="1" applyFill="1" applyAlignment="1">
      <alignment horizontal="right"/>
    </xf>
    <xf numFmtId="168" fontId="88" fillId="4" borderId="0" xfId="0" applyNumberFormat="1" applyFont="1" applyFill="1" applyAlignment="1">
      <alignment horizontal="center"/>
    </xf>
    <xf numFmtId="2" fontId="43" fillId="4" borderId="0" xfId="0" applyNumberFormat="1" applyFont="1" applyFill="1" applyAlignment="1">
      <alignment horizontal="center"/>
    </xf>
    <xf numFmtId="0" fontId="31" fillId="7" borderId="35" xfId="0" applyFont="1" applyFill="1" applyBorder="1"/>
    <xf numFmtId="0" fontId="87" fillId="8" borderId="0" xfId="0" applyFont="1" applyFill="1" applyAlignment="1">
      <alignment horizontal="center" vertical="center" wrapText="1"/>
    </xf>
    <xf numFmtId="0" fontId="67" fillId="9" borderId="0" xfId="368" applyFont="1" applyFill="1" applyAlignment="1" applyProtection="1">
      <alignment horizontal="center" vertical="top" wrapText="1"/>
    </xf>
    <xf numFmtId="0" fontId="68" fillId="7" borderId="13" xfId="0" applyFont="1" applyFill="1" applyBorder="1" applyAlignment="1">
      <alignment horizontal="justify" vertical="top" wrapText="1"/>
    </xf>
    <xf numFmtId="0" fontId="68" fillId="7" borderId="14" xfId="0" applyFont="1" applyFill="1" applyBorder="1" applyAlignment="1">
      <alignment horizontal="justify" vertical="top" wrapText="1"/>
    </xf>
    <xf numFmtId="0" fontId="68" fillId="7" borderId="15" xfId="0" applyFont="1" applyFill="1" applyBorder="1" applyAlignment="1">
      <alignment horizontal="justify" vertical="top" wrapText="1"/>
    </xf>
    <xf numFmtId="0" fontId="68" fillId="7" borderId="16" xfId="0" applyFont="1" applyFill="1" applyBorder="1" applyAlignment="1">
      <alignment horizontal="justify" vertical="top" wrapText="1"/>
    </xf>
    <xf numFmtId="0" fontId="68" fillId="7" borderId="0" xfId="0" applyFont="1" applyFill="1" applyAlignment="1">
      <alignment horizontal="justify" vertical="top" wrapText="1"/>
    </xf>
    <xf numFmtId="0" fontId="68" fillId="7" borderId="17" xfId="0" applyFont="1" applyFill="1" applyBorder="1" applyAlignment="1">
      <alignment horizontal="justify" vertical="top" wrapText="1"/>
    </xf>
    <xf numFmtId="0" fontId="68" fillId="7" borderId="18" xfId="0" applyFont="1" applyFill="1" applyBorder="1" applyAlignment="1">
      <alignment horizontal="justify" vertical="top" wrapText="1"/>
    </xf>
    <xf numFmtId="0" fontId="68" fillId="7" borderId="19" xfId="0" applyFont="1" applyFill="1" applyBorder="1" applyAlignment="1">
      <alignment horizontal="justify" vertical="top" wrapText="1"/>
    </xf>
    <xf numFmtId="0" fontId="68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6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5" fillId="9" borderId="0" xfId="368" applyFont="1" applyFill="1" applyAlignment="1" applyProtection="1">
      <alignment horizontal="center" vertical="top" wrapText="1"/>
    </xf>
    <xf numFmtId="166" fontId="66" fillId="10" borderId="0" xfId="0" applyNumberFormat="1" applyFont="1" applyFill="1" applyAlignment="1">
      <alignment horizontal="center" vertical="center"/>
    </xf>
    <xf numFmtId="0" fontId="64" fillId="7" borderId="13" xfId="0" applyFont="1" applyFill="1" applyBorder="1" applyAlignment="1">
      <alignment horizontal="left" vertical="center"/>
    </xf>
    <xf numFmtId="0" fontId="64" fillId="7" borderId="1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71" fillId="8" borderId="24" xfId="0" applyFont="1" applyFill="1" applyBorder="1" applyAlignment="1">
      <alignment horizontal="left" vertical="center" indent="1"/>
    </xf>
    <xf numFmtId="0" fontId="71" fillId="8" borderId="0" xfId="0" applyFont="1" applyFill="1" applyAlignment="1">
      <alignment horizontal="left" vertical="center" indent="1"/>
    </xf>
    <xf numFmtId="0" fontId="7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left"/>
    </xf>
    <xf numFmtId="0" fontId="70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56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right" vertical="center" indent="2"/>
    </xf>
    <xf numFmtId="0" fontId="76" fillId="10" borderId="0" xfId="0" applyFont="1" applyFill="1" applyAlignment="1">
      <alignment horizontal="center" vertic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56" fillId="10" borderId="29" xfId="747" applyFont="1" applyFill="1" applyBorder="1" applyAlignment="1">
      <alignment horizontal="center" vertical="center"/>
    </xf>
    <xf numFmtId="0" fontId="56" fillId="10" borderId="30" xfId="747" applyFont="1" applyFill="1" applyBorder="1" applyAlignment="1">
      <alignment horizontal="center" vertical="center"/>
    </xf>
    <xf numFmtId="0" fontId="56" fillId="10" borderId="31" xfId="747" applyFont="1" applyFill="1" applyBorder="1" applyAlignment="1">
      <alignment horizontal="center" vertical="center"/>
    </xf>
    <xf numFmtId="14" fontId="77" fillId="7" borderId="6" xfId="747" applyNumberFormat="1" applyFont="1" applyFill="1" applyBorder="1" applyAlignment="1">
      <alignment horizontal="center" vertical="top" wrapText="1"/>
    </xf>
    <xf numFmtId="14" fontId="77" fillId="7" borderId="0" xfId="747" applyNumberFormat="1" applyFont="1" applyFill="1" applyAlignment="1">
      <alignment horizontal="center" vertical="top" wrapText="1"/>
    </xf>
    <xf numFmtId="0" fontId="56" fillId="10" borderId="5" xfId="747" applyFont="1" applyFill="1" applyBorder="1" applyAlignment="1">
      <alignment horizontal="left"/>
    </xf>
    <xf numFmtId="0" fontId="56" fillId="10" borderId="6" xfId="747" applyFont="1" applyFill="1" applyBorder="1" applyAlignment="1">
      <alignment horizontal="left"/>
    </xf>
    <xf numFmtId="0" fontId="56" fillId="10" borderId="7" xfId="747" applyFont="1" applyFill="1" applyBorder="1" applyAlignment="1">
      <alignment horizontal="left"/>
    </xf>
    <xf numFmtId="0" fontId="56" fillId="10" borderId="29" xfId="747" applyFont="1" applyFill="1" applyBorder="1" applyAlignment="1">
      <alignment horizontal="left"/>
    </xf>
    <xf numFmtId="0" fontId="56" fillId="10" borderId="30" xfId="747" applyFont="1" applyFill="1" applyBorder="1" applyAlignment="1">
      <alignment horizontal="left"/>
    </xf>
    <xf numFmtId="0" fontId="56" fillId="10" borderId="31" xfId="747" applyFont="1" applyFill="1" applyBorder="1" applyAlignment="1">
      <alignment horizontal="left"/>
    </xf>
    <xf numFmtId="0" fontId="59" fillId="10" borderId="29" xfId="0" applyFont="1" applyFill="1" applyBorder="1" applyAlignment="1">
      <alignment horizontal="left" vertical="center"/>
    </xf>
    <xf numFmtId="0" fontId="59" fillId="10" borderId="30" xfId="0" applyFont="1" applyFill="1" applyBorder="1" applyAlignment="1">
      <alignment horizontal="left" vertical="center"/>
    </xf>
    <xf numFmtId="0" fontId="59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3" fillId="10" borderId="5" xfId="0" applyFont="1" applyFill="1" applyBorder="1" applyAlignment="1">
      <alignment horizontal="left"/>
    </xf>
    <xf numFmtId="0" fontId="53" fillId="10" borderId="6" xfId="0" applyFont="1" applyFill="1" applyBorder="1" applyAlignment="1">
      <alignment horizontal="left"/>
    </xf>
    <xf numFmtId="0" fontId="53" fillId="10" borderId="7" xfId="0" applyFont="1" applyFill="1" applyBorder="1" applyAlignment="1">
      <alignment horizontal="left"/>
    </xf>
    <xf numFmtId="0" fontId="53" fillId="10" borderId="29" xfId="0" applyFont="1" applyFill="1" applyBorder="1" applyAlignment="1">
      <alignment horizontal="left"/>
    </xf>
    <xf numFmtId="0" fontId="53" fillId="10" borderId="30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left"/>
    </xf>
    <xf numFmtId="0" fontId="56" fillId="10" borderId="5" xfId="0" applyFont="1" applyFill="1" applyBorder="1" applyAlignment="1">
      <alignment horizontal="left" wrapText="1"/>
    </xf>
    <xf numFmtId="0" fontId="56" fillId="10" borderId="6" xfId="0" applyFont="1" applyFill="1" applyBorder="1" applyAlignment="1">
      <alignment horizontal="left"/>
    </xf>
    <xf numFmtId="0" fontId="56" fillId="10" borderId="7" xfId="0" applyFont="1" applyFill="1" applyBorder="1" applyAlignment="1">
      <alignment horizontal="left"/>
    </xf>
    <xf numFmtId="10" fontId="67" fillId="7" borderId="0" xfId="749" applyNumberFormat="1" applyFont="1" applyFill="1"/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-2.2341299999999453E-3</c:v>
                </c:pt>
                <c:pt idx="1">
                  <c:v>3.2920789999999922E-2</c:v>
                </c:pt>
                <c:pt idx="2">
                  <c:v>4.0073253908134987E-4</c:v>
                </c:pt>
                <c:pt idx="3">
                  <c:v>1.6552499755026595E-2</c:v>
                </c:pt>
                <c:pt idx="4">
                  <c:v>2.6155889371008989E-3</c:v>
                </c:pt>
                <c:pt idx="5">
                  <c:v>6.1244140288052584E-3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3.3948393419216849E-2</c:v>
                </c:pt>
                <c:pt idx="1">
                  <c:v>5.8609957891911035E-2</c:v>
                </c:pt>
                <c:pt idx="2">
                  <c:v>1.2031619094980961E-3</c:v>
                </c:pt>
                <c:pt idx="3">
                  <c:v>6.0547891989463531E-2</c:v>
                </c:pt>
                <c:pt idx="4">
                  <c:v>2.0534794157324621E-2</c:v>
                </c:pt>
                <c:pt idx="5">
                  <c:v>1.8502344386225333E-2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2.0477261928647073E-2</c:v>
                </c:pt>
                <c:pt idx="1">
                  <c:v>0.19104035880557155</c:v>
                </c:pt>
                <c:pt idx="2">
                  <c:v>1.0058383942190385E-2</c:v>
                </c:pt>
                <c:pt idx="3">
                  <c:v>0.11741092535335795</c:v>
                </c:pt>
                <c:pt idx="4">
                  <c:v>9.3433866257326859E-2</c:v>
                </c:pt>
                <c:pt idx="5">
                  <c:v>7.9918096199178112E-2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1.4254565174961931E-2</c:v>
                </c:pt>
                <c:pt idx="1">
                  <c:v>0.14072172310113595</c:v>
                </c:pt>
                <c:pt idx="2">
                  <c:v>-8.2449799679007452E-4</c:v>
                </c:pt>
                <c:pt idx="3">
                  <c:v>6.1076277615661256E-2</c:v>
                </c:pt>
                <c:pt idx="4">
                  <c:v>5.3590239194972744E-2</c:v>
                </c:pt>
                <c:pt idx="5">
                  <c:v>4.430174165937184E-2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0.1008007502441146</c:v>
                </c:pt>
                <c:pt idx="1">
                  <c:v>0.25981770728724896</c:v>
                </c:pt>
                <c:pt idx="2">
                  <c:v>0.13757011101939565</c:v>
                </c:pt>
                <c:pt idx="3">
                  <c:v>0.14737260094013926</c:v>
                </c:pt>
                <c:pt idx="4">
                  <c:v>0.11369740968758446</c:v>
                </c:pt>
                <c:pt idx="5">
                  <c:v>7.9237303422194261E-2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0.15744191025223331</c:v>
                </c:pt>
                <c:pt idx="1">
                  <c:v>0.16727889360373083</c:v>
                </c:pt>
                <c:pt idx="2">
                  <c:v>0.17813863194224352</c:v>
                </c:pt>
                <c:pt idx="3">
                  <c:v>0.11772948055562595</c:v>
                </c:pt>
                <c:pt idx="4">
                  <c:v>0.11758852217299885</c:v>
                </c:pt>
                <c:pt idx="5">
                  <c:v>6.5807654080376476E-2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9.9065881886101437E-2</c:v>
                </c:pt>
                <c:pt idx="1">
                  <c:v>0.11153962011516082</c:v>
                </c:pt>
                <c:pt idx="2">
                  <c:v>0</c:v>
                </c:pt>
                <c:pt idx="3">
                  <c:v>0.11163714311557404</c:v>
                </c:pt>
                <c:pt idx="4">
                  <c:v>0</c:v>
                </c:pt>
                <c:pt idx="5">
                  <c:v>7.0717438511851416E-2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109.24579999999999</c:v>
              </c:pt>
              <c:pt idx="74">
                <c:v>115.71708420879999</c:v>
              </c:pt>
              <c:pt idx="75">
                <c:v>113.17373841497478</c:v>
              </c:pt>
              <c:pt idx="76">
                <c:v>116.75602675702396</c:v>
              </c:pt>
              <c:pt idx="77">
                <c:v>121.41015549561246</c:v>
              </c:pt>
              <c:pt idx="78">
                <c:v>130.91025734283315</c:v>
              </c:pt>
              <c:pt idx="79">
                <c:v>136.86052126983694</c:v>
              </c:pt>
              <c:pt idx="80">
                <c:v>144.50185475389574</c:v>
              </c:pt>
              <c:pt idx="81">
                <c:v>140.04758508110692</c:v>
              </c:pt>
              <c:pt idx="82">
                <c:v>144.12282975938206</c:v>
              </c:pt>
              <c:pt idx="83">
                <c:v>136.32304633563405</c:v>
              </c:pt>
              <c:pt idx="84">
                <c:v>131.97515909580534</c:v>
              </c:pt>
              <c:pt idx="85">
                <c:v>136.36333313574087</c:v>
              </c:pt>
              <c:pt idx="86">
                <c:v>136.10410643944985</c:v>
              </c:pt>
              <c:pt idx="87">
                <c:v>135.89273676214935</c:v>
              </c:pt>
              <c:pt idx="88">
                <c:v>132.01191198569589</c:v>
              </c:pt>
              <c:pt idx="89">
                <c:v>131.85494982234491</c:v>
              </c:pt>
              <c:pt idx="90">
                <c:v>136.73200070637381</c:v>
              </c:pt>
              <c:pt idx="91">
                <c:v>142.11431918217951</c:v>
              </c:pt>
              <c:pt idx="92">
                <c:v>142.77600345229175</c:v>
              </c:pt>
              <c:pt idx="93">
                <c:v>139.92262502329768</c:v>
              </c:pt>
              <c:pt idx="94">
                <c:v>146.11951824032951</c:v>
              </c:pt>
              <c:pt idx="95">
                <c:v>142.25231907058097</c:v>
              </c:pt>
              <c:pt idx="96">
                <c:v>147.52760407099439</c:v>
              </c:pt>
              <c:pt idx="97">
                <c:v>135.92691845247583</c:v>
              </c:pt>
              <c:pt idx="98">
                <c:v>130.20507482021887</c:v>
              </c:pt>
              <c:pt idx="99">
                <c:v>136.54293704216784</c:v>
              </c:pt>
              <c:pt idx="100">
                <c:v>143.81767164190043</c:v>
              </c:pt>
              <c:pt idx="101">
                <c:v>140.34260524201716</c:v>
              </c:pt>
              <c:pt idx="102">
                <c:v>143.0860224892881</c:v>
              </c:pt>
              <c:pt idx="103">
                <c:v>135.87548855798539</c:v>
              </c:pt>
              <c:pt idx="104">
                <c:v>125.68007127403696</c:v>
              </c:pt>
              <c:pt idx="105">
                <c:v>99.727387916090876</c:v>
              </c:pt>
              <c:pt idx="106">
                <c:v>111.86969603181453</c:v>
              </c:pt>
              <c:pt idx="107">
                <c:v>113.53297467241556</c:v>
              </c:pt>
              <c:pt idx="108">
                <c:v>119.52161202043614</c:v>
              </c:pt>
              <c:pt idx="109">
                <c:v>123.70104374956676</c:v>
              </c:pt>
              <c:pt idx="110">
                <c:v>119.86470327976146</c:v>
              </c:pt>
              <c:pt idx="111">
                <c:v>123.02122037593071</c:v>
              </c:pt>
              <c:pt idx="112">
                <c:v>114.41588601063437</c:v>
              </c:pt>
              <c:pt idx="113">
                <c:v>132.8121298269682</c:v>
              </c:pt>
              <c:pt idx="114">
                <c:v>140.58150660971603</c:v>
              </c:pt>
              <c:pt idx="115">
                <c:v>140.58375591382179</c:v>
              </c:pt>
              <c:pt idx="116">
                <c:v>152.28651009111198</c:v>
              </c:pt>
              <c:pt idx="117">
                <c:v>154.59608730315378</c:v>
              </c:pt>
              <c:pt idx="118">
                <c:v>161.04738202631438</c:v>
              </c:pt>
              <c:pt idx="119">
                <c:v>166.52927386310807</c:v>
              </c:pt>
              <c:pt idx="120">
                <c:v>159.95869483356526</c:v>
              </c:pt>
              <c:pt idx="121">
                <c:v>169.59380681686508</c:v>
              </c:pt>
              <c:pt idx="122">
                <c:v>180.86840309405028</c:v>
              </c:pt>
              <c:pt idx="123">
                <c:v>172.41877390670552</c:v>
              </c:pt>
              <c:pt idx="124">
                <c:v>175.06074677927796</c:v>
              </c:pt>
              <c:pt idx="125">
                <c:v>174.66966107097306</c:v>
              </c:pt>
              <c:pt idx="126">
                <c:v>188.49790879863986</c:v>
              </c:pt>
              <c:pt idx="127">
                <c:v>194.42390605545151</c:v>
              </c:pt>
              <c:pt idx="128">
                <c:v>213.88573905160223</c:v>
              </c:pt>
              <c:pt idx="129">
                <c:v>228.31019329324226</c:v>
              </c:pt>
              <c:pt idx="130">
                <c:v>213.77117187413532</c:v>
              </c:pt>
              <c:pt idx="131">
                <c:v>223.74039047448562</c:v>
              </c:pt>
              <c:pt idx="132">
                <c:v>184.47360738601205</c:v>
              </c:pt>
              <c:pt idx="133">
                <c:v>192.63856420674713</c:v>
              </c:pt>
              <c:pt idx="134">
                <c:v>187.21251184235004</c:v>
              </c:pt>
              <c:pt idx="135">
                <c:v>182.07039632695441</c:v>
              </c:pt>
              <c:pt idx="136">
                <c:v>195.09534105657619</c:v>
              </c:pt>
              <c:pt idx="137">
                <c:v>218.01759992520007</c:v>
              </c:pt>
              <c:pt idx="138">
                <c:v>206.73899135601363</c:v>
              </c:pt>
              <c:pt idx="139">
                <c:v>223.93381438642899</c:v>
              </c:pt>
              <c:pt idx="140">
                <c:v>212.70670225842315</c:v>
              </c:pt>
              <c:pt idx="141">
                <c:v>203.10988422154148</c:v>
              </c:pt>
              <c:pt idx="142">
                <c:v>204.66390231890659</c:v>
              </c:pt>
              <c:pt idx="143">
                <c:v>193.96018079825205</c:v>
              </c:pt>
              <c:pt idx="144">
                <c:v>206.62057277352346</c:v>
              </c:pt>
              <c:pt idx="145">
                <c:v>217.10668874791773</c:v>
              </c:pt>
              <c:pt idx="146">
                <c:v>213.67267100172106</c:v>
              </c:pt>
              <c:pt idx="147">
                <c:v>208.80687847658908</c:v>
              </c:pt>
              <c:pt idx="148">
                <c:v>201.73703463113398</c:v>
              </c:pt>
              <c:pt idx="149">
                <c:v>216.13479496887166</c:v>
              </c:pt>
              <c:pt idx="150">
                <c:v>218.63160789517951</c:v>
              </c:pt>
              <c:pt idx="151">
                <c:v>210.78645646802502</c:v>
              </c:pt>
              <c:pt idx="152">
                <c:v>202.5979359239771</c:v>
              </c:pt>
              <c:pt idx="153">
                <c:v>207.37658710088428</c:v>
              </c:pt>
              <c:pt idx="154">
                <c:v>232.51625351055361</c:v>
              </c:pt>
              <c:pt idx="155">
                <c:v>231.4010195277032</c:v>
              </c:pt>
              <c:pt idx="156">
                <c:v>247.47988928745309</c:v>
              </c:pt>
              <c:pt idx="157">
                <c:v>251.80534031762028</c:v>
              </c:pt>
              <c:pt idx="158">
                <c:v>256.0019457457276</c:v>
              </c:pt>
              <c:pt idx="159">
                <c:v>264.86586975608378</c:v>
              </c:pt>
              <c:pt idx="160">
                <c:v>260.57814159671136</c:v>
              </c:pt>
              <c:pt idx="161">
                <c:v>260.30584265030564</c:v>
              </c:pt>
              <c:pt idx="162">
                <c:v>253.33918367335212</c:v>
              </c:pt>
              <c:pt idx="163">
                <c:v>249.47581179017021</c:v>
              </c:pt>
              <c:pt idx="164">
                <c:v>245.89035041263813</c:v>
              </c:pt>
              <c:pt idx="165">
                <c:v>242.7252227741881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99.998308000000009</c:v>
              </c:pt>
              <c:pt idx="74">
                <c:v>101.48628282304001</c:v>
              </c:pt>
              <c:pt idx="75">
                <c:v>105.67157712666217</c:v>
              </c:pt>
              <c:pt idx="76">
                <c:v>106.26365497330286</c:v>
              </c:pt>
              <c:pt idx="77">
                <c:v>106.2734312295604</c:v>
              </c:pt>
              <c:pt idx="78">
                <c:v>107.63766326625426</c:v>
              </c:pt>
              <c:pt idx="79">
                <c:v>108.58186084842585</c:v>
              </c:pt>
              <c:pt idx="80">
                <c:v>112.27635866379353</c:v>
              </c:pt>
              <c:pt idx="81">
                <c:v>114.38097900694635</c:v>
              </c:pt>
              <c:pt idx="82">
                <c:v>114.41723777729153</c:v>
              </c:pt>
              <c:pt idx="83">
                <c:v>114.30568097045867</c:v>
              </c:pt>
              <c:pt idx="84">
                <c:v>113.32768156407542</c:v>
              </c:pt>
              <c:pt idx="85">
                <c:v>113.21628045309794</c:v>
              </c:pt>
              <c:pt idx="86">
                <c:v>112.93652302409834</c:v>
              </c:pt>
              <c:pt idx="87">
                <c:v>114.07718190664173</c:v>
              </c:pt>
              <c:pt idx="88">
                <c:v>116.37264296096717</c:v>
              </c:pt>
              <c:pt idx="89">
                <c:v>115.27199050384235</c:v>
              </c:pt>
              <c:pt idx="90">
                <c:v>115.73941842533542</c:v>
              </c:pt>
              <c:pt idx="91">
                <c:v>115.15655471414541</c:v>
              </c:pt>
              <c:pt idx="92">
                <c:v>114.84183185011165</c:v>
              </c:pt>
              <c:pt idx="93">
                <c:v>118.13136128162623</c:v>
              </c:pt>
              <c:pt idx="94">
                <c:v>119.51987730213047</c:v>
              </c:pt>
              <c:pt idx="95">
                <c:v>119.18737300347594</c:v>
              </c:pt>
              <c:pt idx="96">
                <c:v>116.07336450901413</c:v>
              </c:pt>
              <c:pt idx="97">
                <c:v>115.31633402568633</c:v>
              </c:pt>
              <c:pt idx="98">
                <c:v>113.04171933702968</c:v>
              </c:pt>
              <c:pt idx="99">
                <c:v>120.33381456802279</c:v>
              </c:pt>
              <c:pt idx="100">
                <c:v>119.55826313313187</c:v>
              </c:pt>
              <c:pt idx="101">
                <c:v>119.08134522149382</c:v>
              </c:pt>
              <c:pt idx="102">
                <c:v>119.10039823672925</c:v>
              </c:pt>
              <c:pt idx="103">
                <c:v>117.72288303072322</c:v>
              </c:pt>
              <c:pt idx="104">
                <c:v>115.95150680975992</c:v>
              </c:pt>
              <c:pt idx="105">
                <c:v>109.8305427167795</c:v>
              </c:pt>
              <c:pt idx="106">
                <c:v>107.8073542893937</c:v>
              </c:pt>
              <c:pt idx="107">
                <c:v>106.04998660712229</c:v>
              </c:pt>
              <c:pt idx="108">
                <c:v>101.79027679507402</c:v>
              </c:pt>
              <c:pt idx="109">
                <c:v>95.118534892817678</c:v>
              </c:pt>
              <c:pt idx="110">
                <c:v>88.841282301101074</c:v>
              </c:pt>
              <c:pt idx="111">
                <c:v>92.505985196021498</c:v>
              </c:pt>
              <c:pt idx="112">
                <c:v>93.136228473161992</c:v>
              </c:pt>
              <c:pt idx="113">
                <c:v>94.535320897285843</c:v>
              </c:pt>
              <c:pt idx="114">
                <c:v>92.132611181360431</c:v>
              </c:pt>
              <c:pt idx="115">
                <c:v>87.961122944901973</c:v>
              </c:pt>
              <c:pt idx="116">
                <c:v>84.526592938395325</c:v>
              </c:pt>
              <c:pt idx="117">
                <c:v>90.30762020923099</c:v>
              </c:pt>
              <c:pt idx="118">
                <c:v>91.040015009127856</c:v>
              </c:pt>
              <c:pt idx="119">
                <c:v>91.141524625863028</c:v>
              </c:pt>
              <c:pt idx="120">
                <c:v>92.005363996266965</c:v>
              </c:pt>
              <c:pt idx="121">
                <c:v>96.432110079583353</c:v>
              </c:pt>
              <c:pt idx="122">
                <c:v>96.218705819977231</c:v>
              </c:pt>
              <c:pt idx="123">
                <c:v>96.983452093834416</c:v>
              </c:pt>
              <c:pt idx="124">
                <c:v>99.478642349304579</c:v>
              </c:pt>
              <c:pt idx="125">
                <c:v>114.3678097070097</c:v>
              </c:pt>
              <c:pt idx="126">
                <c:v>112.53232072902189</c:v>
              </c:pt>
              <c:pt idx="127">
                <c:v>110.18208321059626</c:v>
              </c:pt>
              <c:pt idx="128">
                <c:v>110.99588807718972</c:v>
              </c:pt>
              <c:pt idx="129">
                <c:v>110.20470938697551</c:v>
              </c:pt>
              <c:pt idx="130">
                <c:v>106.96535215925476</c:v>
              </c:pt>
              <c:pt idx="131">
                <c:v>105.87013391849615</c:v>
              </c:pt>
              <c:pt idx="132">
                <c:v>108.23834082671631</c:v>
              </c:pt>
              <c:pt idx="133">
                <c:v>103.08967999555583</c:v>
              </c:pt>
              <c:pt idx="134">
                <c:v>102.77104731993516</c:v>
              </c:pt>
              <c:pt idx="135">
                <c:v>105.45733553428062</c:v>
              </c:pt>
              <c:pt idx="136">
                <c:v>113.25629463460879</c:v>
              </c:pt>
              <c:pt idx="137">
                <c:v>114.08620165223988</c:v>
              </c:pt>
              <c:pt idx="138">
                <c:v>114.71421881164706</c:v>
              </c:pt>
              <c:pt idx="139">
                <c:v>118.51934336531222</c:v>
              </c:pt>
              <c:pt idx="140">
                <c:v>119.21574998979902</c:v>
              </c:pt>
              <c:pt idx="141">
                <c:v>140.12820251555459</c:v>
              </c:pt>
              <c:pt idx="142">
                <c:v>143.31837518684395</c:v>
              </c:pt>
              <c:pt idx="143">
                <c:v>147.71245064362</c:v>
              </c:pt>
              <c:pt idx="144">
                <c:v>156.49186274895757</c:v>
              </c:pt>
              <c:pt idx="145">
                <c:v>157.20995226479783</c:v>
              </c:pt>
              <c:pt idx="146">
                <c:v>159.38776601252687</c:v>
              </c:pt>
              <c:pt idx="147">
                <c:v>161.77399851056424</c:v>
              </c:pt>
              <c:pt idx="148">
                <c:v>161.55933897420059</c:v>
              </c:pt>
              <c:pt idx="149">
                <c:v>164.66760333062606</c:v>
              </c:pt>
              <c:pt idx="150">
                <c:v>163.18484401637923</c:v>
              </c:pt>
              <c:pt idx="151">
                <c:v>166.24234215965618</c:v>
              </c:pt>
              <c:pt idx="152">
                <c:v>165.50799154951721</c:v>
              </c:pt>
              <c:pt idx="153">
                <c:v>168.43245486716037</c:v>
              </c:pt>
              <c:pt idx="154">
                <c:v>171.1985772810055</c:v>
              </c:pt>
              <c:pt idx="155">
                <c:v>170.6177980914801</c:v>
              </c:pt>
              <c:pt idx="156">
                <c:v>172.7134197274286</c:v>
              </c:pt>
              <c:pt idx="157">
                <c:v>173.00581318422198</c:v>
              </c:pt>
              <c:pt idx="158">
                <c:v>174.09911304029086</c:v>
              </c:pt>
              <c:pt idx="159">
                <c:v>174.65726957372465</c:v>
              </c:pt>
              <c:pt idx="160">
                <c:v>178.04133626063225</c:v>
              </c:pt>
              <c:pt idx="161">
                <c:v>179.2912665597832</c:v>
              </c:pt>
              <c:pt idx="162">
                <c:v>179.55797845500487</c:v>
              </c:pt>
              <c:pt idx="163">
                <c:v>184.25146240963809</c:v>
              </c:pt>
              <c:pt idx="164">
                <c:v>184.4218102566943</c:v>
              </c:pt>
              <c:pt idx="165">
                <c:v>190.86517450358664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102.10649610965854</c:v>
              </c:pt>
              <c:pt idx="74">
                <c:v>103.47530397248509</c:v>
              </c:pt>
              <c:pt idx="75">
                <c:v>104.65246202913075</c:v>
              </c:pt>
              <c:pt idx="76">
                <c:v>103.30577888720451</c:v>
              </c:pt>
              <c:pt idx="77">
                <c:v>103.14520612477629</c:v>
              </c:pt>
              <c:pt idx="78">
                <c:v>107.4216885669463</c:v>
              </c:pt>
              <c:pt idx="79">
                <c:v>109.13438868883948</c:v>
              </c:pt>
              <c:pt idx="80">
                <c:v>110.49025176683244</c:v>
              </c:pt>
              <c:pt idx="81">
                <c:v>112.36079143144926</c:v>
              </c:pt>
              <c:pt idx="82">
                <c:v>111.92352837748579</c:v>
              </c:pt>
              <c:pt idx="83">
                <c:v>111.23965578371036</c:v>
              </c:pt>
              <c:pt idx="84">
                <c:v>111.17151204228281</c:v>
              </c:pt>
              <c:pt idx="85">
                <c:v>112.95772855584489</c:v>
              </c:pt>
              <c:pt idx="86">
                <c:v>112.42228974676379</c:v>
              </c:pt>
              <c:pt idx="87">
                <c:v>113.57956052589142</c:v>
              </c:pt>
              <c:pt idx="88">
                <c:v>114.28428601688546</c:v>
              </c:pt>
              <c:pt idx="89">
                <c:v>117.85799546003867</c:v>
              </c:pt>
              <c:pt idx="90">
                <c:v>119.25488557477215</c:v>
              </c:pt>
              <c:pt idx="91">
                <c:v>121.98784930099194</c:v>
              </c:pt>
              <c:pt idx="92">
                <c:v>122.41954706479213</c:v>
              </c:pt>
              <c:pt idx="93">
                <c:v>124.12461775498676</c:v>
              </c:pt>
              <c:pt idx="94">
                <c:v>125.56990035269482</c:v>
              </c:pt>
              <c:pt idx="95">
                <c:v>126.47685333886851</c:v>
              </c:pt>
              <c:pt idx="96">
                <c:v>129.45445141340571</c:v>
              </c:pt>
              <c:pt idx="97">
                <c:v>129.11686417217894</c:v>
              </c:pt>
              <c:pt idx="98">
                <c:v>130.90185711651787</c:v>
              </c:pt>
              <c:pt idx="99">
                <c:v>131.42721801923042</c:v>
              </c:pt>
              <c:pt idx="100">
                <c:v>131.34181815798854</c:v>
              </c:pt>
              <c:pt idx="101">
                <c:v>132.09101843308815</c:v>
              </c:pt>
              <c:pt idx="102">
                <c:v>133.66312047457163</c:v>
              </c:pt>
              <c:pt idx="103">
                <c:v>135.54451391797784</c:v>
              </c:pt>
              <c:pt idx="104">
                <c:v>134.74037836948048</c:v>
              </c:pt>
              <c:pt idx="105">
                <c:v>126.06287017590199</c:v>
              </c:pt>
              <c:pt idx="106">
                <c:v>132.08807075317327</c:v>
              </c:pt>
              <c:pt idx="107">
                <c:v>140.11038531238847</c:v>
              </c:pt>
              <c:pt idx="108">
                <c:v>140.80228517191563</c:v>
              </c:pt>
              <c:pt idx="109">
                <c:v>142.63159436951582</c:v>
              </c:pt>
              <c:pt idx="110">
                <c:v>143.71065377811223</c:v>
              </c:pt>
              <c:pt idx="111">
                <c:v>144.34832872332353</c:v>
              </c:pt>
              <c:pt idx="112">
                <c:v>146.21307517881206</c:v>
              </c:pt>
              <c:pt idx="113">
                <c:v>149.25849446239283</c:v>
              </c:pt>
              <c:pt idx="114">
                <c:v>152.93384390395136</c:v>
              </c:pt>
              <c:pt idx="115">
                <c:v>153.89827801153405</c:v>
              </c:pt>
              <c:pt idx="116">
                <c:v>152.45168831975471</c:v>
              </c:pt>
              <c:pt idx="117">
                <c:v>150.98190329095121</c:v>
              </c:pt>
              <c:pt idx="118">
                <c:v>153.30580704165956</c:v>
              </c:pt>
              <c:pt idx="119">
                <c:v>157.03823466906363</c:v>
              </c:pt>
              <c:pt idx="120">
                <c:v>156.11239216523001</c:v>
              </c:pt>
              <c:pt idx="121">
                <c:v>157.72355818854211</c:v>
              </c:pt>
              <c:pt idx="122">
                <c:v>159.33448484751969</c:v>
              </c:pt>
              <c:pt idx="123">
                <c:v>157.06000699792179</c:v>
              </c:pt>
              <c:pt idx="124">
                <c:v>155.78303340899618</c:v>
              </c:pt>
              <c:pt idx="125">
                <c:v>156.3121749873184</c:v>
              </c:pt>
              <c:pt idx="126">
                <c:v>159.72751902526699</c:v>
              </c:pt>
              <c:pt idx="127">
                <c:v>159.98947535102019</c:v>
              </c:pt>
              <c:pt idx="128">
                <c:v>158.53837542847705</c:v>
              </c:pt>
              <c:pt idx="129">
                <c:v>159.68980771383013</c:v>
              </c:pt>
              <c:pt idx="130">
                <c:v>159.9428457613094</c:v>
              </c:pt>
              <c:pt idx="131">
                <c:v>162.64606878437689</c:v>
              </c:pt>
              <c:pt idx="132">
                <c:v>161.17950325387048</c:v>
              </c:pt>
              <c:pt idx="133">
                <c:v>164.70683944999104</c:v>
              </c:pt>
              <c:pt idx="134">
                <c:v>165.81151983714298</c:v>
              </c:pt>
              <c:pt idx="135">
                <c:v>165.89375408257709</c:v>
              </c:pt>
              <c:pt idx="136">
                <c:v>166.5160797781966</c:v>
              </c:pt>
              <c:pt idx="137">
                <c:v>171.22958392627433</c:v>
              </c:pt>
              <c:pt idx="138">
                <c:v>173.05718721389201</c:v>
              </c:pt>
              <c:pt idx="139">
                <c:v>177.62951573499222</c:v>
              </c:pt>
              <c:pt idx="140">
                <c:v>177.16446439237427</c:v>
              </c:pt>
              <c:pt idx="141">
                <c:v>180.533448637692</c:v>
              </c:pt>
              <c:pt idx="142">
                <c:v>180.64662579144152</c:v>
              </c:pt>
              <c:pt idx="143">
                <c:v>178.40012598255274</c:v>
              </c:pt>
              <c:pt idx="144">
                <c:v>187.51506534486845</c:v>
              </c:pt>
              <c:pt idx="145">
                <c:v>191.92693257546861</c:v>
              </c:pt>
              <c:pt idx="146">
                <c:v>194.81666079656841</c:v>
              </c:pt>
              <c:pt idx="147">
                <c:v>192.60801544723964</c:v>
              </c:pt>
              <c:pt idx="148">
                <c:v>198.33651627523886</c:v>
              </c:pt>
              <c:pt idx="149">
                <c:v>203.32435674778228</c:v>
              </c:pt>
              <c:pt idx="150">
                <c:v>205.43269191952473</c:v>
              </c:pt>
              <c:pt idx="151">
                <c:v>203.86247222992685</c:v>
              </c:pt>
              <c:pt idx="152">
                <c:v>199.9175092121564</c:v>
              </c:pt>
              <c:pt idx="153">
                <c:v>195.93466790205284</c:v>
              </c:pt>
              <c:pt idx="154">
                <c:v>204.00140277091592</c:v>
              </c:pt>
              <c:pt idx="155">
                <c:v>204.68562508314204</c:v>
              </c:pt>
              <c:pt idx="156">
                <c:v>215.33369414912659</c:v>
              </c:pt>
              <c:pt idx="157">
                <c:v>222.6445889417561</c:v>
              </c:pt>
              <c:pt idx="158">
                <c:v>226.51969696415466</c:v>
              </c:pt>
              <c:pt idx="159">
                <c:v>233.08226122985269</c:v>
              </c:pt>
              <c:pt idx="160">
                <c:v>229.99326511757215</c:v>
              </c:pt>
              <c:pt idx="161">
                <c:v>228.42211949268437</c:v>
              </c:pt>
              <c:pt idx="162">
                <c:v>226.86170678457719</c:v>
              </c:pt>
              <c:pt idx="163">
                <c:v>228.67182879467512</c:v>
              </c:pt>
              <c:pt idx="164">
                <c:v>229.11970118649128</c:v>
              </c:pt>
              <c:pt idx="165">
                <c:v>229.84794519897247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100.69706958249378</c:v>
              </c:pt>
              <c:pt idx="74">
                <c:v>101.39302773884695</c:v>
              </c:pt>
              <c:pt idx="75">
                <c:v>102.06135444963087</c:v>
              </c:pt>
              <c:pt idx="76">
                <c:v>102.74744871506235</c:v>
              </c:pt>
              <c:pt idx="77">
                <c:v>103.40737318790447</c:v>
              </c:pt>
              <c:pt idx="78">
                <c:v>104.09118072082073</c:v>
              </c:pt>
              <c:pt idx="79">
                <c:v>104.77527365345875</c:v>
              </c:pt>
              <c:pt idx="80">
                <c:v>105.39379325174772</c:v>
              </c:pt>
              <c:pt idx="81">
                <c:v>106.08116974816609</c:v>
              </c:pt>
              <c:pt idx="82">
                <c:v>106.74822889318828</c:v>
              </c:pt>
              <c:pt idx="83">
                <c:v>107.43942339831312</c:v>
              </c:pt>
              <c:pt idx="84">
                <c:v>108.10869174807777</c:v>
              </c:pt>
              <c:pt idx="85">
                <c:v>108.79857704136568</c:v>
              </c:pt>
              <c:pt idx="86">
                <c:v>109.48777203595442</c:v>
              </c:pt>
              <c:pt idx="87">
                <c:v>110.15499898645723</c:v>
              </c:pt>
              <c:pt idx="88">
                <c:v>110.84676737177983</c:v>
              </c:pt>
              <c:pt idx="89">
                <c:v>111.51998378349111</c:v>
              </c:pt>
              <c:pt idx="90">
                <c:v>112.2196977627023</c:v>
              </c:pt>
              <c:pt idx="91">
                <c:v>112.92279963015038</c:v>
              </c:pt>
              <c:pt idx="92">
                <c:v>113.56126465446464</c:v>
              </c:pt>
              <c:pt idx="93">
                <c:v>114.27261879712469</c:v>
              </c:pt>
              <c:pt idx="94">
                <c:v>114.9649131697187</c:v>
              </c:pt>
              <c:pt idx="95">
                <c:v>115.68260434781409</c:v>
              </c:pt>
              <c:pt idx="96">
                <c:v>116.37827740945647</c:v>
              </c:pt>
              <c:pt idx="97">
                <c:v>117.09699469534605</c:v>
              </c:pt>
              <c:pt idx="98">
                <c:v>117.81397424203037</c:v>
              </c:pt>
              <c:pt idx="99">
                <c:v>118.50329816103515</c:v>
              </c:pt>
              <c:pt idx="100">
                <c:v>119.21111685309425</c:v>
              </c:pt>
              <c:pt idx="101">
                <c:v>119.8932278776507</c:v>
              </c:pt>
              <c:pt idx="102">
                <c:v>120.59594754431866</c:v>
              </c:pt>
              <c:pt idx="103">
                <c:v>121.29833817487209</c:v>
              </c:pt>
              <c:pt idx="104">
                <c:v>121.95481967603524</c:v>
              </c:pt>
              <c:pt idx="105">
                <c:v>122.65387349445078</c:v>
              </c:pt>
              <c:pt idx="106">
                <c:v>123.30945414136339</c:v>
              </c:pt>
              <c:pt idx="107">
                <c:v>123.952933444981</c:v>
              </c:pt>
              <c:pt idx="108">
                <c:v>124.54178042714594</c:v>
              </c:pt>
              <c:pt idx="109">
                <c:v>125.11895107399779</c:v>
              </c:pt>
              <c:pt idx="110">
                <c:v>125.67269820973615</c:v>
              </c:pt>
              <c:pt idx="111">
                <c:v>126.1883072141927</c:v>
              </c:pt>
              <c:pt idx="112">
                <c:v>126.69729237881356</c:v>
              </c:pt>
              <c:pt idx="113">
                <c:v>127.16645381072486</c:v>
              </c:pt>
              <c:pt idx="114">
                <c:v>127.63121835186345</c:v>
              </c:pt>
              <c:pt idx="115">
                <c:v>128.08135727689722</c:v>
              </c:pt>
              <c:pt idx="116">
                <c:v>128.47947820802924</c:v>
              </c:pt>
              <c:pt idx="117">
                <c:v>128.91355683774393</c:v>
              </c:pt>
              <c:pt idx="118">
                <c:v>129.32935418676794</c:v>
              </c:pt>
              <c:pt idx="119">
                <c:v>129.76054927268672</c:v>
              </c:pt>
              <c:pt idx="120">
                <c:v>130.18261074818034</c:v>
              </c:pt>
              <c:pt idx="121">
                <c:v>130.62525691741391</c:v>
              </c:pt>
              <c:pt idx="122">
                <c:v>131.07723764466971</c:v>
              </c:pt>
              <c:pt idx="123">
                <c:v>131.52463969327667</c:v>
              </c:pt>
              <c:pt idx="124">
                <c:v>131.99791217462209</c:v>
              </c:pt>
              <c:pt idx="125">
                <c:v>132.46707518087277</c:v>
              </c:pt>
              <c:pt idx="126">
                <c:v>132.97129849776877</c:v>
              </c:pt>
              <c:pt idx="127">
                <c:v>133.49220186091304</c:v>
              </c:pt>
              <c:pt idx="128">
                <c:v>133.97699454377872</c:v>
              </c:pt>
              <c:pt idx="129">
                <c:v>134.52827958748892</c:v>
              </c:pt>
              <c:pt idx="130">
                <c:v>135.07669243644486</c:v>
              </c:pt>
              <c:pt idx="131">
                <c:v>135.66359422109758</c:v>
              </c:pt>
              <c:pt idx="132">
                <c:v>136.25157432796377</c:v>
              </c:pt>
              <c:pt idx="133">
                <c:v>136.88531744827677</c:v>
              </c:pt>
              <c:pt idx="134">
                <c:v>137.54673474089108</c:v>
              </c:pt>
              <c:pt idx="135">
                <c:v>138.21822723336703</c:v>
              </c:pt>
              <c:pt idx="136">
                <c:v>138.94729955744273</c:v>
              </c:pt>
              <c:pt idx="137">
                <c:v>139.69554036345846</c:v>
              </c:pt>
              <c:pt idx="138">
                <c:v>140.50887463534744</c:v>
              </c:pt>
              <c:pt idx="139">
                <c:v>141.35819775223214</c:v>
              </c:pt>
              <c:pt idx="140">
                <c:v>142.15104008871697</c:v>
              </c:pt>
              <c:pt idx="141">
                <c:v>143.05356606368755</c:v>
              </c:pt>
              <c:pt idx="142">
                <c:v>143.94651028094057</c:v>
              </c:pt>
              <c:pt idx="143">
                <c:v>144.88961318344337</c:v>
              </c:pt>
              <c:pt idx="144">
                <c:v>145.8258774912392</c:v>
              </c:pt>
              <c:pt idx="145">
                <c:v>146.8196644049807</c:v>
              </c:pt>
              <c:pt idx="146">
                <c:v>147.83036969399535</c:v>
              </c:pt>
              <c:pt idx="147">
                <c:v>148.82063265932578</c:v>
              </c:pt>
              <c:pt idx="148">
                <c:v>149.85157545250226</c:v>
              </c:pt>
              <c:pt idx="149">
                <c:v>150.8560543798356</c:v>
              </c:pt>
              <c:pt idx="150">
                <c:v>151.9014254236115</c:v>
              </c:pt>
              <c:pt idx="151">
                <c:v>152.95585514677961</c:v>
              </c:pt>
              <c:pt idx="152">
                <c:v>153.9505797059156</c:v>
              </c:pt>
              <c:pt idx="153">
                <c:v>155.02386843506656</c:v>
              </c:pt>
              <c:pt idx="154">
                <c:v>156.07451404973784</c:v>
              </c:pt>
              <c:pt idx="155">
                <c:v>157.17072787427099</c:v>
              </c:pt>
              <c:pt idx="156">
                <c:v>158.23777157773702</c:v>
              </c:pt>
              <c:pt idx="157">
                <c:v>159.34356269246592</c:v>
              </c:pt>
              <c:pt idx="158">
                <c:v>160.45040916006516</c:v>
              </c:pt>
              <c:pt idx="159">
                <c:v>161.51904412969384</c:v>
              </c:pt>
              <c:pt idx="160">
                <c:v>162.62231326003268</c:v>
              </c:pt>
              <c:pt idx="161">
                <c:v>163.68544403460288</c:v>
              </c:pt>
              <c:pt idx="162">
                <c:v>164.77952668591504</c:v>
              </c:pt>
              <c:pt idx="163">
                <c:v>165.8685731152822</c:v>
              </c:pt>
              <c:pt idx="164">
                <c:v>166.84844888377839</c:v>
              </c:pt>
              <c:pt idx="165">
                <c:v>167.9266714338749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105.39426274939632</c:v>
              </c:pt>
              <c:pt idx="74">
                <c:v>109.08537928626308</c:v>
              </c:pt>
              <c:pt idx="75">
                <c:v>108.40268545348056</c:v>
              </c:pt>
              <c:pt idx="76">
                <c:v>109.84558269438345</c:v>
              </c:pt>
              <c:pt idx="77">
                <c:v>112.124796490162</c:v>
              </c:pt>
              <c:pt idx="78">
                <c:v>118.05449279435673</c:v>
              </c:pt>
              <c:pt idx="79">
                <c:v>121.45729827838453</c:v>
              </c:pt>
              <c:pt idx="80">
                <c:v>125.44404876344969</c:v>
              </c:pt>
              <c:pt idx="81">
                <c:v>124.31138093119991</c:v>
              </c:pt>
              <c:pt idx="82">
                <c:v>126.13125723984452</c:v>
              </c:pt>
              <c:pt idx="83">
                <c:v>122.65034309672204</c:v>
              </c:pt>
              <c:pt idx="84">
                <c:v>120.82470217993942</c:v>
              </c:pt>
              <c:pt idx="85">
                <c:v>123.57001403020557</c:v>
              </c:pt>
              <c:pt idx="86">
                <c:v>123.43339109380153</c:v>
              </c:pt>
              <c:pt idx="87">
                <c:v>123.86917318334152</c:v>
              </c:pt>
              <c:pt idx="88">
                <c:v>122.4865946060935</c:v>
              </c:pt>
              <c:pt idx="89">
                <c:v>123.71161781322274</c:v>
              </c:pt>
              <c:pt idx="90">
                <c:v>126.59466288104134</c:v>
              </c:pt>
              <c:pt idx="91">
                <c:v>130.11528321716972</c:v>
              </c:pt>
              <c:pt idx="92">
                <c:v>130.7034637282874</c:v>
              </c:pt>
              <c:pt idx="93">
                <c:v>130.1072910877495</c:v>
              </c:pt>
              <c:pt idx="94">
                <c:v>133.60051506021608</c:v>
              </c:pt>
              <c:pt idx="95">
                <c:v>132.28887166321795</c:v>
              </c:pt>
              <c:pt idx="96">
                <c:v>135.83520782872208</c:v>
              </c:pt>
              <c:pt idx="97">
                <c:v>130.55608241828151</c:v>
              </c:pt>
              <c:pt idx="98">
                <c:v>128.50954794017707</c:v>
              </c:pt>
              <c:pt idx="99">
                <c:v>131.94232184567312</c:v>
              </c:pt>
              <c:pt idx="100">
                <c:v>135.58903094832954</c:v>
              </c:pt>
              <c:pt idx="101">
                <c:v>134.33810491952099</c:v>
              </c:pt>
              <c:pt idx="102">
                <c:v>136.28825621712002</c:v>
              </c:pt>
              <c:pt idx="103">
                <c:v>133.58852990285874</c:v>
              </c:pt>
              <c:pt idx="104">
                <c:v>128.48346231253791</c:v>
              </c:pt>
              <c:pt idx="105">
                <c:v>112.88260293997546</c:v>
              </c:pt>
              <c:pt idx="106">
                <c:v>121.49385841563786</c:v>
              </c:pt>
              <c:pt idx="107">
                <c:v>124.7375085464584</c:v>
              </c:pt>
              <c:pt idx="108">
                <c:v>128.63202891261218</c:v>
              </c:pt>
              <c:pt idx="109">
                <c:v>131.50161438230822</c:v>
              </c:pt>
              <c:pt idx="110">
                <c:v>129.87734079003067</c:v>
              </c:pt>
              <c:pt idx="111">
                <c:v>131.86689576427784</c:v>
              </c:pt>
              <c:pt idx="112">
                <c:v>127.87228104813558</c:v>
              </c:pt>
              <c:pt idx="113">
                <c:v>139.04591360564018</c:v>
              </c:pt>
              <c:pt idx="114">
                <c:v>144.24173559534518</c:v>
              </c:pt>
              <c:pt idx="115">
                <c:v>144.61751988088542</c:v>
              </c:pt>
              <c:pt idx="116">
                <c:v>150.31888834754849</c:v>
              </c:pt>
              <c:pt idx="117">
                <c:v>151.125562639046</c:v>
              </c:pt>
              <c:pt idx="118">
                <c:v>155.07411996279879</c:v>
              </c:pt>
              <c:pt idx="119">
                <c:v>158.94945385915253</c:v>
              </c:pt>
              <c:pt idx="120">
                <c:v>155.63596628368003</c:v>
              </c:pt>
              <c:pt idx="121">
                <c:v>160.91104571648987</c:v>
              </c:pt>
              <c:pt idx="122">
                <c:v>166.86412831390416</c:v>
              </c:pt>
              <c:pt idx="123">
                <c:v>162.36575430672147</c:v>
              </c:pt>
              <c:pt idx="124">
                <c:v>163.33053592993724</c:v>
              </c:pt>
              <c:pt idx="125">
                <c:v>163.43063492305382</c:v>
              </c:pt>
              <c:pt idx="126">
                <c:v>171.09555347248377</c:v>
              </c:pt>
              <c:pt idx="127">
                <c:v>174.00323487197252</c:v>
              </c:pt>
              <c:pt idx="128">
                <c:v>182.36501813816128</c:v>
              </c:pt>
              <c:pt idx="129">
                <c:v>189.06178883161746</c:v>
              </c:pt>
              <c:pt idx="130">
                <c:v>183.28598527078455</c:v>
              </c:pt>
              <c:pt idx="131">
                <c:v>188.64835490110048</c:v>
              </c:pt>
              <c:pt idx="132">
                <c:v>171.74753304335513</c:v>
              </c:pt>
              <c:pt idx="133">
                <c:v>176.83573071801672</c:v>
              </c:pt>
              <c:pt idx="134">
                <c:v>174.87196309799236</c:v>
              </c:pt>
              <c:pt idx="135">
                <c:v>172.66714320510607</c:v>
              </c:pt>
              <c:pt idx="136">
                <c:v>179.05111771923714</c:v>
              </c:pt>
              <c:pt idx="137">
                <c:v>191.28304746133105</c:v>
              </c:pt>
              <c:pt idx="138">
                <c:v>187.1704965545226</c:v>
              </c:pt>
              <c:pt idx="139">
                <c:v>196.66397557434894</c:v>
              </c:pt>
              <c:pt idx="140">
                <c:v>191.80015984965905</c:v>
              </c:pt>
              <c:pt idx="141">
                <c:v>188.81111732551997</c:v>
              </c:pt>
              <c:pt idx="142">
                <c:v>189.80464833814295</c:v>
              </c:pt>
              <c:pt idx="143">
                <c:v>184.38194430211092</c:v>
              </c:pt>
              <c:pt idx="144">
                <c:v>193.46400146731946</c:v>
              </c:pt>
              <c:pt idx="145">
                <c:v>200.00244490943001</c:v>
              </c:pt>
              <c:pt idx="146">
                <c:v>199.59946449471229</c:v>
              </c:pt>
              <c:pt idx="147">
                <c:v>196.91535570083317</c:v>
              </c:pt>
              <c:pt idx="148">
                <c:v>195.61155271300663</c:v>
              </c:pt>
              <c:pt idx="149">
                <c:v>204.32988496372531</c:v>
              </c:pt>
              <c:pt idx="150">
                <c:v>206.42891874601105</c:v>
              </c:pt>
              <c:pt idx="151">
                <c:v>202.53851399220164</c:v>
              </c:pt>
              <c:pt idx="152">
                <c:v>197.69209220840017</c:v>
              </c:pt>
              <c:pt idx="153">
                <c:v>199.11765716673619</c:v>
              </c:pt>
              <c:pt idx="154">
                <c:v>213.91611792082509</c:v>
              </c:pt>
              <c:pt idx="155">
                <c:v>213.91884507902762</c:v>
              </c:pt>
              <c:pt idx="156">
                <c:v>224.97988754375874</c:v>
              </c:pt>
              <c:pt idx="157">
                <c:v>229.55194397962569</c:v>
              </c:pt>
              <c:pt idx="158">
                <c:v>232.98231416584255</c:v>
              </c:pt>
              <c:pt idx="159">
                <c:v>239.3510362789863</c:v>
              </c:pt>
              <c:pt idx="160">
                <c:v>236.78905197228042</c:v>
              </c:pt>
              <c:pt idx="161">
                <c:v>236.48965923737074</c:v>
              </c:pt>
              <c:pt idx="162">
                <c:v>233.15651504246986</c:v>
              </c:pt>
              <c:pt idx="163">
                <c:v>232.24501588119398</c:v>
              </c:pt>
              <c:pt idx="164">
                <c:v>230.98696624530592</c:v>
              </c:pt>
              <c:pt idx="165">
                <c:v>230.01911593940684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ax val="45869"/>
          <c:min val="42947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8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-0.22341299999999453</c:v>
                </c:pt>
                <c:pt idx="1">
                  <c:v>3.2920789999999922</c:v>
                </c:pt>
                <c:pt idx="2">
                  <c:v>4.0073253908134987E-2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3.3948393419216849</c:v>
                </c:pt>
                <c:pt idx="1">
                  <c:v>5.8609957891911035</c:v>
                </c:pt>
                <c:pt idx="2">
                  <c:v>0.12031619094980961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2.9961268527756602</c:v>
                </c:pt>
                <c:pt idx="1">
                  <c:v>11.166383105481126</c:v>
                </c:pt>
                <c:pt idx="2">
                  <c:v>2.4159603534711138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2.0477261928647073</c:v>
                </c:pt>
                <c:pt idx="1">
                  <c:v>19.104035880557156</c:v>
                </c:pt>
                <c:pt idx="2">
                  <c:v>1.0058383942190385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1.4254565174961931</c:v>
                </c:pt>
                <c:pt idx="1">
                  <c:v>14.072172310113595</c:v>
                </c:pt>
                <c:pt idx="2">
                  <c:v>-8.2449799679007452E-2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10.08007502441146</c:v>
                </c:pt>
                <c:pt idx="1">
                  <c:v>25.981770728724896</c:v>
                </c:pt>
                <c:pt idx="2">
                  <c:v>13.757011101939565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15.74419102522333</c:v>
                </c:pt>
                <c:pt idx="1">
                  <c:v>16.727889360373084</c:v>
                </c:pt>
                <c:pt idx="2">
                  <c:v>17.813863194224353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9.9065881886101437</c:v>
                </c:pt>
                <c:pt idx="1">
                  <c:v>11.153962011516082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-2.9931135651653618</c:v>
                </c:pt>
                <c:pt idx="1">
                  <c:v>0.42479181184025272</c:v>
                </c:pt>
                <c:pt idx="2">
                  <c:v>-2.7369414322179209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5.5980986602987226</c:v>
                </c:pt>
                <c:pt idx="1">
                  <c:v>8.1168068810183911</c:v>
                </c:pt>
                <c:pt idx="2">
                  <c:v>2.2537981036889976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5.5510300900348586</c:v>
                </c:pt>
                <c:pt idx="1">
                  <c:v>13.923956237105495</c:v>
                </c:pt>
                <c:pt idx="2">
                  <c:v>4.9564720858017663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1.9670626958328663</c:v>
                </c:pt>
                <c:pt idx="1">
                  <c:v>19.009890244949634</c:v>
                </c:pt>
                <c:pt idx="2">
                  <c:v>0.92599845608938303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4.9090249622881332</c:v>
                </c:pt>
                <c:pt idx="1">
                  <c:v>17.990106066909959</c:v>
                </c:pt>
                <c:pt idx="2">
                  <c:v>3.3493279503053808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6.7714207640517499</c:v>
                </c:pt>
                <c:pt idx="1">
                  <c:v>22.195162458728547</c:v>
                </c:pt>
                <c:pt idx="2">
                  <c:v>10.337839927276482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14.250289986673659</c:v>
                </c:pt>
                <c:pt idx="1">
                  <c:v>15.221291805899085</c:v>
                </c:pt>
                <c:pt idx="2">
                  <c:v>16.293249062124659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5.9953403918711956</c:v>
                </c:pt>
                <c:pt idx="1">
                  <c:v>7.1983238993560406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1.6552499755026595</c:v>
                </c:pt>
                <c:pt idx="1">
                  <c:v>1.6552499755026595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6.0547891989463531</c:v>
                </c:pt>
                <c:pt idx="1">
                  <c:v>6.0547891989463531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5.2677002835603171</c:v>
                </c:pt>
                <c:pt idx="1">
                  <c:v>5.2677002835603171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11.741092535335795</c:v>
                </c:pt>
                <c:pt idx="1">
                  <c:v>11.741092535335795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6.1076277615661256</c:v>
                </c:pt>
                <c:pt idx="1">
                  <c:v>6.1076277615661256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14.737260094013926</c:v>
                </c:pt>
                <c:pt idx="1">
                  <c:v>14.737260094013926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11.772948055562594</c:v>
                </c:pt>
                <c:pt idx="1">
                  <c:v>11.772948055562594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11.163714311557404</c:v>
                </c:pt>
                <c:pt idx="1">
                  <c:v>11.163714311557404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-1.1666004382539952</c:v>
                </c:pt>
                <c:pt idx="1">
                  <c:v>-1.166600438253973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8.3147298695669392</c:v>
                </c:pt>
                <c:pt idx="1">
                  <c:v>8.3147298695669605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7.8789517592370517</c:v>
                </c:pt>
                <c:pt idx="1">
                  <c:v>7.8789517592370517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11.652766929050129</c:v>
                </c:pt>
                <c:pt idx="1">
                  <c:v>11.652766929050152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9.7520105083981115</c:v>
                </c:pt>
                <c:pt idx="1">
                  <c:v>9.7520105083981345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11.288625776242323</c:v>
                </c:pt>
                <c:pt idx="1">
                  <c:v>11.288527711193197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10.330303533164265</c:v>
                </c:pt>
                <c:pt idx="1">
                  <c:v>10.35256713925261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7.2077291441145164</c:v>
                </c:pt>
                <c:pt idx="1">
                  <c:v>7.2319423469283883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1.6552499755026595</c:v>
                </c:pt>
                <c:pt idx="1">
                  <c:v>1.6552499755026595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6.0547891989463531</c:v>
                </c:pt>
                <c:pt idx="1">
                  <c:v>6.0547891989463531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5.2677002835603171</c:v>
                </c:pt>
                <c:pt idx="1">
                  <c:v>5.2677002835603171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11.741092535335795</c:v>
                </c:pt>
                <c:pt idx="1">
                  <c:v>11.741092535335795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6.1076277615661256</c:v>
                </c:pt>
                <c:pt idx="1">
                  <c:v>6.1076277615661256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14.737260094013926</c:v>
                </c:pt>
                <c:pt idx="1">
                  <c:v>14.737260094013926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11.772948055562594</c:v>
                </c:pt>
                <c:pt idx="1">
                  <c:v>11.772948055562594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11.163714311557404</c:v>
                </c:pt>
                <c:pt idx="1">
                  <c:v>11.163714311557404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-1.1666004382539952</c:v>
                </c:pt>
                <c:pt idx="1">
                  <c:v>-1.166600438253973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8.3147298695669392</c:v>
                </c:pt>
                <c:pt idx="1">
                  <c:v>8.3147298695669605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7.8789517592370517</c:v>
                </c:pt>
                <c:pt idx="1">
                  <c:v>7.8789517592370517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11.652766929050129</c:v>
                </c:pt>
                <c:pt idx="1">
                  <c:v>11.652766929050152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9.7520105083981115</c:v>
                </c:pt>
                <c:pt idx="1">
                  <c:v>9.7520105083981345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11.288625776242323</c:v>
                </c:pt>
                <c:pt idx="1">
                  <c:v>11.288527711193197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10.330303533164265</c:v>
                </c:pt>
                <c:pt idx="1">
                  <c:v>10.35256713925261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7.2077291441145164</c:v>
                </c:pt>
                <c:pt idx="1">
                  <c:v>7.2319423469283883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34ED2E06-7613-4DE2-8E2E-B07E2FC13A2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29DA7FF1-EB01-4ADF-8B41-0878A7F7D5B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095630556693045"/>
                  <c:y val="-1.5425695930266001E-2"/>
                </c:manualLayout>
              </c:layout>
              <c:tx>
                <c:rich>
                  <a:bodyPr/>
                  <a:lstStyle/>
                  <a:p>
                    <a:fld id="{4879EDC6-875D-4F0C-8C5E-271B3ED3530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0BE1F4EC-BFE2-4B4B-9D28-1DCDC252C3E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848898A3-DA3C-4D30-B4C1-102C6633436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1CF90B6E-B57C-454D-A993-3973F318587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76D1485-226E-45AB-9EDA-4624EECF573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BF26BCD-36FA-4A27-A79A-3F71E28196F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EC04487-51E0-4F9A-AF3E-7F909F63DDD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C5F8AAC-A6D4-4A5B-827F-0C7992AC0B1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61CB7ED-134B-45A6-A536-B5F8419E000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9F78E49-767E-4820-AAD9-554E726DDB3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4A5B475-8642-49EE-AF11-2B8FD976603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0.29444444444444445</c:v>
              </c:pt>
              <c:pt idx="2">
                <c:v>0.70833333333333337</c:v>
              </c:pt>
              <c:pt idx="3">
                <c:v>1.4583333333333333</c:v>
              </c:pt>
              <c:pt idx="4">
                <c:v>3.2083333333333335</c:v>
              </c:pt>
              <c:pt idx="5">
                <c:v>4.458333333333333</c:v>
              </c:pt>
              <c:pt idx="6">
                <c:v>6.708333333333333</c:v>
              </c:pt>
              <c:pt idx="7">
                <c:v>9.9583333333333339</c:v>
              </c:pt>
              <c:pt idx="8">
                <c:v>11.958333333333334</c:v>
              </c:pt>
              <c:pt idx="9">
                <c:v>15.208333333333334</c:v>
              </c:pt>
              <c:pt idx="10">
                <c:v>17.958333333333332</c:v>
              </c:pt>
              <c:pt idx="11">
                <c:v>19.958333333333332</c:v>
              </c:pt>
              <c:pt idx="12">
                <c:v>23.208333333333332</c:v>
              </c:pt>
              <c:pt idx="13">
                <c:v>24.958333333333332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7.6929865770064989</c:v>
              </c:pt>
              <c:pt idx="3">
                <c:v>7.7149999999999999</c:v>
              </c:pt>
              <c:pt idx="4">
                <c:v>8.2249999999999996</c:v>
              </c:pt>
              <c:pt idx="5">
                <c:v>9</c:v>
              </c:pt>
              <c:pt idx="6">
                <c:v>9.3450000000000006</c:v>
              </c:pt>
              <c:pt idx="7">
                <c:v>10.705</c:v>
              </c:pt>
              <c:pt idx="8">
                <c:v>10.994999999999999</c:v>
              </c:pt>
              <c:pt idx="9">
                <c:v>11.504999999999999</c:v>
              </c:pt>
              <c:pt idx="10">
                <c:v>11.574999999999999</c:v>
              </c:pt>
              <c:pt idx="11">
                <c:v>11.615</c:v>
              </c:pt>
              <c:pt idx="12">
                <c:v>11.68</c:v>
              </c:pt>
              <c:pt idx="13">
                <c:v>11.755000000000001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F70F6B-33AB-47D4-8134-FABA4AE10D8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FC1ABF6-C9E9-49C8-9882-4BB5F85540F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BBF75A6C-0CC7-4664-8FDC-1EFB7B5DC40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7BE7450A-2C11-4D40-85B2-7894AFBFB47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9A9C9BB-380D-4065-9329-42C4A0AB0EA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105D1FEB-C066-40B6-BA9E-C2894336DF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698EA7AF-E6D0-4EA2-9F8C-5B4C709A1D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FDAF1D6-6691-4E36-B49B-20D494D5DCF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981AFE2E-13E5-491F-AC34-9A6C8448FEF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CB7355F-DDB6-4978-8D80-1D7A4FE99765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38F6DE0-3C24-4E4B-A587-DD90C368818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1.3916666666666666</c:v>
              </c:pt>
              <c:pt idx="2">
                <c:v>4.5</c:v>
              </c:pt>
              <c:pt idx="3">
                <c:v>5.5777777777777775</c:v>
              </c:pt>
              <c:pt idx="4">
                <c:v>6.666666666666667</c:v>
              </c:pt>
              <c:pt idx="5">
                <c:v>9.5777777777777775</c:v>
              </c:pt>
              <c:pt idx="6">
                <c:v>10.666666666666666</c:v>
              </c:pt>
              <c:pt idx="7">
                <c:v>11.5</c:v>
              </c:pt>
              <c:pt idx="8">
                <c:v>14.5</c:v>
              </c:pt>
              <c:pt idx="9">
                <c:v>15.577777777777778</c:v>
              </c:pt>
              <c:pt idx="10">
                <c:v>18.5</c:v>
              </c:pt>
              <c:pt idx="11">
                <c:v>22.577777777777779</c:v>
              </c:pt>
            </c:numLit>
          </c:xVal>
          <c:yVal>
            <c:numLit>
              <c:formatCode>General</c:formatCode>
              <c:ptCount val="12"/>
              <c:pt idx="1">
                <c:v>7.68</c:v>
              </c:pt>
              <c:pt idx="2">
                <c:v>8.1950000000000003</c:v>
              </c:pt>
              <c:pt idx="3">
                <c:v>8.5050000000000008</c:v>
              </c:pt>
              <c:pt idx="4">
                <c:v>8.875</c:v>
              </c:pt>
              <c:pt idx="5">
                <c:v>9.6050000000000004</c:v>
              </c:pt>
              <c:pt idx="6">
                <c:v>9.8849999999999998</c:v>
              </c:pt>
              <c:pt idx="7">
                <c:v>10.145</c:v>
              </c:pt>
              <c:pt idx="8">
                <c:v>10.535</c:v>
              </c:pt>
              <c:pt idx="9">
                <c:v>10.494999999999999</c:v>
              </c:pt>
              <c:pt idx="10">
                <c:v>10.77</c:v>
              </c:pt>
              <c:pt idx="11">
                <c:v>10.765000000000001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5D7FE274-2B18-4143-AF35-D84D436D2C6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7.1310344157539951E-2"/>
                  <c:y val="-6.4818973465975357E-2"/>
                </c:manualLayout>
              </c:layout>
              <c:tx>
                <c:rich>
                  <a:bodyPr/>
                  <a:lstStyle/>
                  <a:p>
                    <a:fld id="{664D5716-D273-4C84-9855-6261009B7A4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8FF30079-9706-4758-B39E-FFED2D7A2B2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29AEC66E-28E3-4363-9701-D8D6464170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1D7FF5A0-AD8E-41F4-89A7-45E06C0F2AB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F11F59D-A120-4B89-9DB7-87C29D6282F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41A4CD91-56B5-4C57-91B0-7E740411001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FA53BD4-A618-4504-9B52-8C6281C29D7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FD1CC15-826F-49AE-BC24-8BDE7EE44D25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45FE496-ADBE-4496-8A0A-335140C1BDA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D99F4C0-3192-42A4-A1C2-793887CE355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8592796-AA18-4AA4-A5BF-CE3471455AB5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7F3D769-33CE-4A73-B1B4-AC4727F5764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0.29444444444444445</c:v>
              </c:pt>
              <c:pt idx="2">
                <c:v>0.70833333333333337</c:v>
              </c:pt>
              <c:pt idx="3">
                <c:v>1.4583333333333333</c:v>
              </c:pt>
              <c:pt idx="4">
                <c:v>3.2083333333333335</c:v>
              </c:pt>
              <c:pt idx="5">
                <c:v>4.458333333333333</c:v>
              </c:pt>
              <c:pt idx="6">
                <c:v>6.708333333333333</c:v>
              </c:pt>
              <c:pt idx="7">
                <c:v>9.9583333333333339</c:v>
              </c:pt>
              <c:pt idx="8">
                <c:v>11.958333333333334</c:v>
              </c:pt>
              <c:pt idx="9">
                <c:v>15.208333333333334</c:v>
              </c:pt>
              <c:pt idx="10">
                <c:v>17.958333333333332</c:v>
              </c:pt>
              <c:pt idx="11">
                <c:v>19.958333333333332</c:v>
              </c:pt>
              <c:pt idx="12">
                <c:v>23.208333333333332</c:v>
              </c:pt>
              <c:pt idx="13">
                <c:v>24.958333333333332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7.6929865770064989</c:v>
              </c:pt>
              <c:pt idx="3">
                <c:v>7.7149999999999999</c:v>
              </c:pt>
              <c:pt idx="4">
                <c:v>8.2249999999999996</c:v>
              </c:pt>
              <c:pt idx="5">
                <c:v>9</c:v>
              </c:pt>
              <c:pt idx="6">
                <c:v>9.3450000000000006</c:v>
              </c:pt>
              <c:pt idx="7">
                <c:v>10.705</c:v>
              </c:pt>
              <c:pt idx="8">
                <c:v>10.994999999999999</c:v>
              </c:pt>
              <c:pt idx="9">
                <c:v>11.504999999999999</c:v>
              </c:pt>
              <c:pt idx="10">
                <c:v>11.574999999999999</c:v>
              </c:pt>
              <c:pt idx="11">
                <c:v>11.615</c:v>
              </c:pt>
              <c:pt idx="12">
                <c:v>11.68</c:v>
              </c:pt>
              <c:pt idx="13">
                <c:v>11.755000000000001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7179EAD5-D4C5-4D62-BA91-83176C43059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22B69A3F-DA2C-4CB4-A473-9081BF9E5B4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9BFF06B0-F194-45F0-9256-95FC82F6D28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1.3444444444444446</c:v>
              </c:pt>
              <c:pt idx="7">
                <c:v>4.0027777777777782</c:v>
              </c:pt>
            </c:numLit>
          </c:xVal>
          <c:yVal>
            <c:numLit>
              <c:formatCode>General</c:formatCode>
              <c:ptCount val="9"/>
              <c:pt idx="3">
                <c:v>7.7799999999999994</c:v>
              </c:pt>
              <c:pt idx="7">
                <c:v>8.4499999999999993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10948</xdr:colOff>
      <xdr:row>17</xdr:row>
      <xdr:rowOff>13669</xdr:rowOff>
    </xdr:from>
    <xdr:to>
      <xdr:col>12</xdr:col>
      <xdr:colOff>560316</xdr:colOff>
      <xdr:row>32</xdr:row>
      <xdr:rowOff>98534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BF609-5791-E1A1-9087-7F1A58EC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224" y="3112031"/>
          <a:ext cx="5432299" cy="263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i@ijg.net" TargetMode="External"/><Relationship Id="rId1" Type="http://schemas.openxmlformats.org/officeDocument/2006/relationships/hyperlink" Target="mailto:leon@ijg.ne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4" bestFit="1" customWidth="1"/>
    <col min="4" max="4" width="2.85546875" style="93" customWidth="1"/>
    <col min="5" max="5" width="2.85546875" style="92" customWidth="1"/>
    <col min="6" max="6" width="10.7109375" style="7" bestFit="1" customWidth="1"/>
    <col min="7" max="8" width="9.140625" style="7"/>
    <col min="9" max="9" width="2.85546875" style="91" customWidth="1"/>
    <col min="10" max="10" width="10.140625" style="7" bestFit="1" customWidth="1"/>
    <col min="11" max="12" width="9.140625" style="7"/>
    <col min="13" max="13" width="2.7109375" style="91" customWidth="1"/>
    <col min="14" max="14" width="10.140625" style="7" bestFit="1" customWidth="1"/>
    <col min="15" max="16" width="9.140625" style="7"/>
    <col min="17" max="17" width="2.85546875" style="91" customWidth="1"/>
    <col min="18" max="18" width="10.140625" style="7" bestFit="1" customWidth="1"/>
    <col min="19" max="20" width="9.140625" style="7"/>
    <col min="21" max="21" width="2.85546875" style="91" customWidth="1"/>
    <col min="22" max="22" width="10.140625" style="7" bestFit="1" customWidth="1"/>
    <col min="23" max="24" width="9.140625" style="7"/>
    <col min="25" max="25" width="2.85546875" style="91" customWidth="1"/>
    <col min="26" max="26" width="10.140625" style="7" bestFit="1" customWidth="1"/>
    <col min="27" max="28" width="9.140625" style="7"/>
    <col min="29" max="29" width="2.85546875" style="91" customWidth="1"/>
    <col min="30" max="30" width="10.140625" style="7" bestFit="1" customWidth="1"/>
    <col min="31" max="32" width="9.140625" style="7"/>
    <col min="33" max="33" width="2.85546875" style="91" customWidth="1"/>
    <col min="34" max="16384" width="9.1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87" zoomScaleNormal="87" zoomScalePageLayoutView="33" workbookViewId="0">
      <selection activeCell="N16" sqref="N16:R16"/>
    </sheetView>
  </sheetViews>
  <sheetFormatPr defaultColWidth="8.85546875" defaultRowHeight="13.5"/>
  <cols>
    <col min="1" max="2" width="8.85546875" style="102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2"/>
  </cols>
  <sheetData>
    <row r="1" spans="4:20" ht="14.2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5.75">
      <c r="D11" s="110"/>
      <c r="E11" s="420" t="s">
        <v>0</v>
      </c>
      <c r="F11" s="421"/>
      <c r="G11" s="421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5.75">
      <c r="D12" s="403"/>
      <c r="E12" s="115" t="s">
        <v>168</v>
      </c>
      <c r="F12" s="115"/>
      <c r="G12" s="115"/>
      <c r="H12" s="115"/>
      <c r="I12" s="115"/>
      <c r="J12" s="115"/>
      <c r="K12" s="115"/>
      <c r="L12" s="116"/>
      <c r="N12" s="115"/>
      <c r="O12" s="423" t="s">
        <v>111</v>
      </c>
      <c r="P12" s="423"/>
      <c r="Q12" s="423" t="s">
        <v>125</v>
      </c>
      <c r="R12" s="424"/>
      <c r="S12" s="111"/>
    </row>
    <row r="13" spans="4:20" ht="15.75">
      <c r="D13" s="403"/>
      <c r="E13" s="117" t="s">
        <v>169</v>
      </c>
      <c r="F13" s="117"/>
      <c r="G13" s="117"/>
      <c r="H13" s="117"/>
      <c r="I13" s="117"/>
      <c r="J13" s="117"/>
      <c r="K13" s="117"/>
      <c r="L13" s="50"/>
      <c r="N13" s="117"/>
      <c r="O13" s="117" t="s">
        <v>152</v>
      </c>
      <c r="P13" s="378"/>
      <c r="Q13" s="117" t="s">
        <v>126</v>
      </c>
      <c r="R13" s="118"/>
      <c r="S13" s="111"/>
      <c r="T13" s="110"/>
    </row>
    <row r="14" spans="4:20" ht="15.75">
      <c r="D14" s="403"/>
      <c r="E14" s="379" t="s">
        <v>170</v>
      </c>
      <c r="F14" s="119"/>
      <c r="G14" s="379"/>
      <c r="H14" s="379"/>
      <c r="I14" s="379"/>
      <c r="J14" s="379"/>
      <c r="K14" s="119"/>
      <c r="L14" s="120"/>
      <c r="M14" s="120"/>
      <c r="N14" s="119"/>
      <c r="O14" s="379" t="s">
        <v>112</v>
      </c>
      <c r="P14" s="379"/>
      <c r="Q14" s="119" t="s">
        <v>127</v>
      </c>
      <c r="R14" s="121"/>
      <c r="S14" s="111"/>
    </row>
    <row r="15" spans="4:20">
      <c r="D15" s="110"/>
      <c r="S15" s="111"/>
    </row>
    <row r="16" spans="4:20" ht="21">
      <c r="D16" s="110"/>
      <c r="E16" s="422" t="s">
        <v>1</v>
      </c>
      <c r="F16" s="422"/>
      <c r="G16" s="422"/>
      <c r="H16" s="422"/>
      <c r="I16" s="422"/>
      <c r="J16" s="422"/>
      <c r="K16" s="422"/>
      <c r="L16" s="422"/>
      <c r="M16" s="422"/>
      <c r="N16" s="419">
        <v>45869</v>
      </c>
      <c r="O16" s="419"/>
      <c r="P16" s="419"/>
      <c r="Q16" s="419"/>
      <c r="R16" s="419"/>
      <c r="S16" s="111"/>
    </row>
    <row r="17" spans="4:19">
      <c r="D17" s="110"/>
      <c r="E17" s="415"/>
      <c r="F17" s="415"/>
      <c r="G17" s="415"/>
      <c r="H17" s="415"/>
      <c r="I17" s="415"/>
      <c r="J17" s="415"/>
      <c r="K17" s="415"/>
      <c r="L17" s="122"/>
      <c r="M17" s="122"/>
      <c r="N17" s="122"/>
      <c r="O17" s="122"/>
      <c r="P17" s="122"/>
      <c r="Q17" s="122"/>
      <c r="R17" s="122"/>
      <c r="S17" s="111"/>
    </row>
    <row r="18" spans="4:19" ht="13.5" customHeight="1">
      <c r="D18" s="110"/>
      <c r="E18" s="415"/>
      <c r="F18" s="415"/>
      <c r="G18" s="415"/>
      <c r="H18" s="415"/>
      <c r="I18" s="415"/>
      <c r="J18" s="415"/>
      <c r="K18" s="415"/>
      <c r="L18" s="122"/>
      <c r="N18" s="416" t="s">
        <v>5</v>
      </c>
      <c r="O18" s="416"/>
      <c r="Q18" s="416" t="s">
        <v>2</v>
      </c>
      <c r="R18" s="416"/>
      <c r="S18" s="111"/>
    </row>
    <row r="19" spans="4:19" ht="13.5" customHeight="1">
      <c r="D19" s="110"/>
      <c r="E19" s="415"/>
      <c r="F19" s="415"/>
      <c r="G19" s="415"/>
      <c r="H19" s="415"/>
      <c r="I19" s="415"/>
      <c r="J19" s="415"/>
      <c r="K19" s="415"/>
      <c r="L19" s="122"/>
      <c r="N19" s="416"/>
      <c r="O19" s="416"/>
      <c r="Q19" s="416"/>
      <c r="R19" s="416"/>
      <c r="S19" s="111"/>
    </row>
    <row r="20" spans="4:19">
      <c r="D20" s="110"/>
      <c r="E20" s="415"/>
      <c r="F20" s="415"/>
      <c r="G20" s="415"/>
      <c r="H20" s="415"/>
      <c r="I20" s="415"/>
      <c r="J20" s="415"/>
      <c r="K20" s="415"/>
      <c r="L20" s="122"/>
      <c r="M20" s="122"/>
      <c r="N20" s="122"/>
      <c r="O20" s="122"/>
      <c r="P20" s="122"/>
      <c r="Q20" s="122"/>
      <c r="R20" s="122"/>
      <c r="S20" s="111"/>
    </row>
    <row r="21" spans="4:19" ht="13.15" customHeight="1">
      <c r="D21" s="110"/>
      <c r="E21" s="415"/>
      <c r="F21" s="415"/>
      <c r="G21" s="415"/>
      <c r="H21" s="415"/>
      <c r="I21" s="415"/>
      <c r="J21" s="415"/>
      <c r="K21" s="415"/>
      <c r="L21" s="122"/>
      <c r="M21" s="7"/>
      <c r="N21" s="418" t="s">
        <v>137</v>
      </c>
      <c r="O21" s="418"/>
      <c r="Q21" s="405" t="s">
        <v>29</v>
      </c>
      <c r="R21" s="405"/>
      <c r="S21" s="111"/>
    </row>
    <row r="22" spans="4:19" ht="15">
      <c r="D22" s="110"/>
      <c r="E22" s="415"/>
      <c r="F22" s="415"/>
      <c r="G22" s="415"/>
      <c r="H22" s="415"/>
      <c r="I22" s="415"/>
      <c r="J22" s="415"/>
      <c r="K22" s="415"/>
      <c r="L22" s="122"/>
      <c r="M22" s="7"/>
      <c r="N22" s="7"/>
      <c r="O22" s="122"/>
      <c r="R22" s="122"/>
      <c r="S22" s="111"/>
    </row>
    <row r="23" spans="4:19" ht="13.5" customHeight="1">
      <c r="D23" s="110"/>
      <c r="E23" s="415"/>
      <c r="F23" s="415"/>
      <c r="G23" s="415"/>
      <c r="H23" s="415"/>
      <c r="I23" s="415"/>
      <c r="J23" s="415"/>
      <c r="K23" s="415"/>
      <c r="L23" s="122"/>
      <c r="N23" s="417" t="s">
        <v>4</v>
      </c>
      <c r="O23" s="417"/>
      <c r="Q23" s="416" t="s">
        <v>3</v>
      </c>
      <c r="R23" s="416"/>
      <c r="S23" s="111"/>
    </row>
    <row r="24" spans="4:19" ht="13.15" customHeight="1">
      <c r="D24" s="110"/>
      <c r="E24" s="415"/>
      <c r="F24" s="415"/>
      <c r="G24" s="415"/>
      <c r="H24" s="415"/>
      <c r="I24" s="415"/>
      <c r="J24" s="415"/>
      <c r="K24" s="415"/>
      <c r="L24" s="122"/>
      <c r="N24" s="417"/>
      <c r="O24" s="417"/>
      <c r="Q24" s="416"/>
      <c r="R24" s="416"/>
      <c r="S24" s="111"/>
    </row>
    <row r="25" spans="4:19" ht="13.15" customHeight="1">
      <c r="D25" s="110"/>
      <c r="E25" s="415"/>
      <c r="F25" s="415"/>
      <c r="G25" s="415"/>
      <c r="H25" s="415"/>
      <c r="I25" s="415"/>
      <c r="J25" s="415"/>
      <c r="K25" s="415"/>
      <c r="L25" s="122"/>
      <c r="N25" s="123"/>
      <c r="O25" s="123"/>
      <c r="S25" s="111"/>
    </row>
    <row r="26" spans="4:19" ht="13.15" customHeight="1">
      <c r="D26" s="110"/>
      <c r="E26" s="415"/>
      <c r="F26" s="415"/>
      <c r="G26" s="415"/>
      <c r="H26" s="415"/>
      <c r="I26" s="415"/>
      <c r="J26" s="415"/>
      <c r="K26" s="415"/>
      <c r="L26" s="122"/>
      <c r="N26" s="405" t="s">
        <v>56</v>
      </c>
      <c r="O26" s="405"/>
      <c r="Q26" s="405" t="s">
        <v>84</v>
      </c>
      <c r="R26" s="405"/>
      <c r="S26" s="111"/>
    </row>
    <row r="27" spans="4:19">
      <c r="D27" s="110"/>
      <c r="E27" s="415"/>
      <c r="F27" s="415"/>
      <c r="G27" s="415"/>
      <c r="H27" s="415"/>
      <c r="I27" s="415"/>
      <c r="J27" s="415"/>
      <c r="K27" s="415"/>
      <c r="L27" s="122"/>
      <c r="Q27" s="122"/>
      <c r="R27" s="122"/>
      <c r="S27" s="111"/>
    </row>
    <row r="28" spans="4:19" ht="13.15" customHeight="1">
      <c r="D28" s="110"/>
      <c r="E28" s="415"/>
      <c r="F28" s="415"/>
      <c r="G28" s="415"/>
      <c r="H28" s="415"/>
      <c r="I28" s="415"/>
      <c r="J28" s="415"/>
      <c r="K28" s="415"/>
      <c r="L28" s="122"/>
      <c r="N28" s="405" t="s">
        <v>57</v>
      </c>
      <c r="O28" s="405"/>
      <c r="Q28" s="405" t="s">
        <v>61</v>
      </c>
      <c r="R28" s="405"/>
      <c r="S28" s="111"/>
    </row>
    <row r="29" spans="4:19" ht="13.15" customHeight="1">
      <c r="D29" s="110"/>
      <c r="E29" s="415"/>
      <c r="F29" s="415"/>
      <c r="G29" s="415"/>
      <c r="H29" s="415"/>
      <c r="I29" s="415"/>
      <c r="J29" s="415"/>
      <c r="K29" s="415"/>
      <c r="L29" s="122"/>
      <c r="O29" s="122"/>
      <c r="S29" s="111"/>
    </row>
    <row r="30" spans="4:19" ht="13.15" customHeight="1">
      <c r="D30" s="110"/>
      <c r="E30" s="415"/>
      <c r="F30" s="415"/>
      <c r="G30" s="415"/>
      <c r="H30" s="415"/>
      <c r="I30" s="415"/>
      <c r="J30" s="415"/>
      <c r="K30" s="415"/>
      <c r="L30" s="122"/>
      <c r="O30" s="122"/>
      <c r="Q30" s="405" t="s">
        <v>17</v>
      </c>
      <c r="R30" s="405"/>
      <c r="S30" s="111"/>
    </row>
    <row r="31" spans="4:19" ht="13.15" customHeight="1">
      <c r="D31" s="110"/>
      <c r="E31" s="415"/>
      <c r="F31" s="415"/>
      <c r="G31" s="415"/>
      <c r="H31" s="415"/>
      <c r="I31" s="415"/>
      <c r="J31" s="415"/>
      <c r="K31" s="415"/>
      <c r="L31" s="122"/>
      <c r="O31" s="122"/>
      <c r="P31" s="122"/>
      <c r="Q31" s="122"/>
      <c r="R31" s="122"/>
      <c r="S31" s="111"/>
    </row>
    <row r="32" spans="4:19">
      <c r="D32" s="110"/>
      <c r="E32" s="415"/>
      <c r="F32" s="415"/>
      <c r="G32" s="415"/>
      <c r="H32" s="415"/>
      <c r="I32" s="415"/>
      <c r="J32" s="415"/>
      <c r="K32" s="415"/>
      <c r="L32" s="122"/>
      <c r="O32" s="122"/>
      <c r="P32" s="122"/>
      <c r="Q32" s="405" t="s">
        <v>29</v>
      </c>
      <c r="R32" s="405"/>
      <c r="S32" s="111"/>
    </row>
    <row r="33" spans="4:25">
      <c r="D33" s="110"/>
      <c r="E33" s="415"/>
      <c r="F33" s="415"/>
      <c r="G33" s="415"/>
      <c r="H33" s="415"/>
      <c r="I33" s="415"/>
      <c r="J33" s="415"/>
      <c r="K33" s="415"/>
      <c r="L33" s="122"/>
      <c r="M33" s="122"/>
      <c r="N33" s="122"/>
      <c r="O33" s="122"/>
      <c r="P33" s="122"/>
      <c r="Q33" s="122"/>
      <c r="R33" s="122"/>
      <c r="S33" s="111"/>
    </row>
    <row r="34" spans="4:25" ht="13.15" customHeight="1">
      <c r="D34" s="110"/>
      <c r="E34" s="415"/>
      <c r="F34" s="415"/>
      <c r="G34" s="415"/>
      <c r="H34" s="415"/>
      <c r="I34" s="415"/>
      <c r="J34" s="415"/>
      <c r="K34" s="415"/>
      <c r="L34" s="122"/>
      <c r="O34" s="122"/>
      <c r="P34" s="122"/>
      <c r="Q34" s="122"/>
      <c r="R34" s="122"/>
      <c r="S34" s="111"/>
    </row>
    <row r="35" spans="4:25" ht="8.4499999999999993" customHeight="1">
      <c r="D35" s="110"/>
      <c r="E35" s="406" t="s">
        <v>174</v>
      </c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8"/>
      <c r="S35" s="111"/>
    </row>
    <row r="36" spans="4:25" ht="13.15" customHeight="1">
      <c r="D36" s="110"/>
      <c r="E36" s="409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1"/>
      <c r="S36" s="111"/>
    </row>
    <row r="37" spans="4:25" ht="12.75" customHeight="1">
      <c r="D37" s="110"/>
      <c r="E37" s="409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1"/>
      <c r="S37" s="111"/>
    </row>
    <row r="38" spans="4:25" ht="12.75" customHeight="1">
      <c r="D38" s="110"/>
      <c r="E38" s="409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1"/>
      <c r="S38" s="111"/>
    </row>
    <row r="39" spans="4:25" ht="12.75" customHeight="1">
      <c r="D39" s="110"/>
      <c r="E39" s="409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1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09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1"/>
      <c r="S40" s="111"/>
      <c r="U40" s="103"/>
      <c r="V40" s="103"/>
      <c r="W40" s="103"/>
      <c r="X40" s="103"/>
      <c r="Y40" s="103"/>
    </row>
    <row r="41" spans="4:25" ht="13.15" customHeight="1">
      <c r="D41" s="110"/>
      <c r="E41" s="409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1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09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1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09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1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09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1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09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1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09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1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09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1"/>
      <c r="S47" s="111"/>
    </row>
    <row r="48" spans="4:25" ht="12.75" customHeight="1">
      <c r="D48" s="110"/>
      <c r="E48" s="409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1"/>
      <c r="S48" s="111"/>
    </row>
    <row r="49" spans="4:19" ht="12.75" customHeight="1">
      <c r="D49" s="110"/>
      <c r="E49" s="409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1"/>
      <c r="S49" s="111"/>
    </row>
    <row r="50" spans="4:19" ht="12.75" customHeight="1">
      <c r="D50" s="110"/>
      <c r="E50" s="409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1"/>
      <c r="S50" s="111"/>
    </row>
    <row r="51" spans="4:19" ht="12.75" customHeight="1">
      <c r="D51" s="110"/>
      <c r="E51" s="409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1"/>
      <c r="S51" s="111"/>
    </row>
    <row r="52" spans="4:19" ht="12.75" customHeight="1">
      <c r="D52" s="110"/>
      <c r="E52" s="409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1"/>
      <c r="S52" s="111"/>
    </row>
    <row r="53" spans="4:19" ht="12.75" customHeight="1">
      <c r="D53" s="110"/>
      <c r="E53" s="412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4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6"/>
    </row>
  </sheetData>
  <mergeCells count="19">
    <mergeCell ref="N16:R16"/>
    <mergeCell ref="E11:G11"/>
    <mergeCell ref="E16:M16"/>
    <mergeCell ref="Q12:R12"/>
    <mergeCell ref="N28:O28"/>
    <mergeCell ref="Q28:R28"/>
    <mergeCell ref="O12:P12"/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Q32:R32" location="'Individual Bond Returns'!A1" display="Individual Returns" xr:uid="{9A57F9DB-D3CB-4CC7-8E63-AED768B260EB}"/>
    <hyperlink ref="N21:O21" location="Matrix!A1" display="Matrix" xr:uid="{295F6959-E49B-4F9E-9ED5-95F9A3D301D5}"/>
    <hyperlink ref="E14" r:id="rId2" xr:uid="{57282E1D-ED45-41CA-8EA2-407F0B7DDDD9}"/>
  </hyperlinks>
  <pageMargins left="0.7" right="0.7" top="0.75" bottom="0.75" header="0.3" footer="0.3"/>
  <pageSetup paperSize="9" scale="6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22" t="s">
        <v>5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30" t="s">
        <v>7</v>
      </c>
      <c r="S2" s="430"/>
    </row>
    <row r="3" spans="2:19" ht="14.25" thickBot="1"/>
    <row r="4" spans="2:19" ht="15.75">
      <c r="B4" s="427" t="str">
        <f>"Namibian Returns by Asset Class [N$,%] - "&amp; TEXT(Map!$N$16, " mmmm yyyy")</f>
        <v>Namibian Returns by Asset Class [N$,%] -  July 2025</v>
      </c>
      <c r="C4" s="428"/>
      <c r="D4" s="428"/>
      <c r="E4" s="428"/>
      <c r="F4" s="428"/>
      <c r="G4" s="428"/>
      <c r="H4" s="428"/>
      <c r="I4" s="428"/>
      <c r="J4" s="428"/>
      <c r="K4" s="429"/>
      <c r="L4" s="16"/>
      <c r="M4" s="431" t="s">
        <v>6</v>
      </c>
      <c r="N4" s="431"/>
      <c r="O4" s="431"/>
      <c r="P4" s="431"/>
      <c r="Q4" s="431"/>
      <c r="R4" s="431"/>
      <c r="S4" s="431"/>
    </row>
    <row r="5" spans="2:19">
      <c r="B5" s="127"/>
      <c r="D5" s="128" t="s">
        <v>8</v>
      </c>
      <c r="E5" s="128" t="s">
        <v>9</v>
      </c>
      <c r="F5" s="128" t="s">
        <v>10</v>
      </c>
      <c r="G5" s="128" t="s">
        <v>11</v>
      </c>
      <c r="H5" s="128" t="s">
        <v>12</v>
      </c>
      <c r="I5" s="128" t="s">
        <v>13</v>
      </c>
      <c r="J5" s="128" t="s">
        <v>14</v>
      </c>
      <c r="K5" s="147" t="s">
        <v>113</v>
      </c>
      <c r="L5" s="10"/>
      <c r="M5" s="10"/>
      <c r="N5" s="10"/>
      <c r="O5" s="10"/>
      <c r="P5" s="10"/>
    </row>
    <row r="6" spans="2:19">
      <c r="B6" s="127"/>
      <c r="D6" s="3"/>
      <c r="E6" s="3"/>
      <c r="F6" s="3"/>
      <c r="G6" s="3"/>
      <c r="H6" s="3"/>
      <c r="I6" s="3"/>
      <c r="J6" s="3"/>
      <c r="K6" s="129"/>
      <c r="L6" s="3"/>
      <c r="M6" s="3"/>
      <c r="N6" s="3"/>
      <c r="O6" s="3"/>
      <c r="P6" s="3"/>
    </row>
    <row r="7" spans="2:19">
      <c r="B7" s="425" t="s">
        <v>15</v>
      </c>
      <c r="C7" s="426"/>
      <c r="D7" s="130">
        <v>-0.22341299999999453</v>
      </c>
      <c r="E7" s="130">
        <v>3.3948393419216849</v>
      </c>
      <c r="F7" s="130">
        <v>2.9961268527756602</v>
      </c>
      <c r="G7" s="130">
        <v>2.0477261928647073</v>
      </c>
      <c r="H7" s="130">
        <v>1.4254565174961931</v>
      </c>
      <c r="I7" s="130">
        <v>10.08007502441146</v>
      </c>
      <c r="J7" s="130">
        <v>15.74419102522333</v>
      </c>
      <c r="K7" s="131">
        <v>9.9065881886101437</v>
      </c>
      <c r="L7" s="12"/>
      <c r="M7" s="12"/>
      <c r="N7" s="12"/>
      <c r="O7" s="12"/>
      <c r="P7" s="12"/>
    </row>
    <row r="8" spans="2:19">
      <c r="B8" s="425" t="s">
        <v>16</v>
      </c>
      <c r="C8" s="426"/>
      <c r="D8" s="130">
        <v>3.2920789999999922</v>
      </c>
      <c r="E8" s="130">
        <v>5.8609957891911035</v>
      </c>
      <c r="F8" s="130">
        <v>11.166383105481126</v>
      </c>
      <c r="G8" s="130">
        <v>19.104035880557156</v>
      </c>
      <c r="H8" s="130">
        <v>14.072172310113595</v>
      </c>
      <c r="I8" s="130">
        <v>25.981770728724896</v>
      </c>
      <c r="J8" s="130">
        <v>16.727889360373084</v>
      </c>
      <c r="K8" s="131">
        <v>11.153962011516082</v>
      </c>
      <c r="L8" s="12"/>
      <c r="M8" s="12"/>
      <c r="N8" s="12"/>
      <c r="O8" s="12"/>
      <c r="P8" s="12"/>
    </row>
    <row r="9" spans="2:19">
      <c r="B9" s="149" t="s">
        <v>150</v>
      </c>
      <c r="C9" s="150"/>
      <c r="D9" s="130">
        <v>4.0073253908134987E-2</v>
      </c>
      <c r="E9" s="130">
        <v>0.12031619094980961</v>
      </c>
      <c r="F9" s="130">
        <v>2.4159603534711138</v>
      </c>
      <c r="G9" s="130">
        <v>1.0058383942190385</v>
      </c>
      <c r="H9" s="130">
        <v>-8.2449799679007452E-2</v>
      </c>
      <c r="I9" s="130">
        <v>13.757011101939565</v>
      </c>
      <c r="J9" s="130">
        <v>17.813863194224353</v>
      </c>
      <c r="K9" s="394"/>
      <c r="L9" s="12"/>
      <c r="M9" s="12"/>
      <c r="N9" s="12"/>
      <c r="O9" s="12"/>
      <c r="P9" s="12"/>
    </row>
    <row r="10" spans="2:19">
      <c r="B10" s="132"/>
      <c r="C10" s="133"/>
      <c r="D10" s="130"/>
      <c r="E10" s="130"/>
      <c r="F10" s="130"/>
      <c r="G10" s="130"/>
      <c r="H10" s="130"/>
      <c r="I10" s="130"/>
      <c r="J10" s="130"/>
      <c r="K10" s="134"/>
      <c r="L10" s="12"/>
      <c r="M10" s="12"/>
      <c r="N10" s="12"/>
      <c r="O10" s="12"/>
      <c r="P10" s="12"/>
    </row>
    <row r="11" spans="2:19">
      <c r="B11" s="425" t="s">
        <v>17</v>
      </c>
      <c r="C11" s="426"/>
      <c r="D11" s="130">
        <v>1.6552499755026595</v>
      </c>
      <c r="E11" s="130">
        <v>6.0547891989463531</v>
      </c>
      <c r="F11" s="130">
        <v>5.2677002835603171</v>
      </c>
      <c r="G11" s="130">
        <v>11.741092535335795</v>
      </c>
      <c r="H11" s="130">
        <v>6.1076277615661256</v>
      </c>
      <c r="I11" s="130">
        <v>14.737260094013926</v>
      </c>
      <c r="J11" s="130">
        <v>11.772948055562594</v>
      </c>
      <c r="K11" s="131">
        <v>11.163714311557404</v>
      </c>
      <c r="L11" s="12"/>
      <c r="M11" s="12"/>
      <c r="N11" s="12"/>
      <c r="O11" s="12"/>
      <c r="P11" s="12"/>
    </row>
    <row r="12" spans="2:19">
      <c r="B12" s="432" t="s">
        <v>18</v>
      </c>
      <c r="C12" s="433"/>
      <c r="D12" s="130">
        <v>1.6552499755026595</v>
      </c>
      <c r="E12" s="130">
        <v>6.0547891989463531</v>
      </c>
      <c r="F12" s="130">
        <v>5.2677002835603171</v>
      </c>
      <c r="G12" s="130">
        <v>11.741092535335795</v>
      </c>
      <c r="H12" s="130">
        <v>6.1076277615661256</v>
      </c>
      <c r="I12" s="130">
        <v>14.737260094013926</v>
      </c>
      <c r="J12" s="130">
        <v>11.772948055562594</v>
      </c>
      <c r="K12" s="131">
        <v>11.163714311557404</v>
      </c>
      <c r="L12" s="12"/>
      <c r="M12" s="12"/>
      <c r="N12" s="12"/>
      <c r="O12" s="12"/>
      <c r="P12" s="12"/>
    </row>
    <row r="13" spans="2:19">
      <c r="B13" s="135" t="s">
        <v>128</v>
      </c>
      <c r="C13" s="136"/>
      <c r="D13" s="130"/>
      <c r="E13" s="130"/>
      <c r="F13" s="130"/>
      <c r="G13" s="130"/>
      <c r="H13" s="130"/>
      <c r="I13" s="130"/>
      <c r="J13" s="130"/>
      <c r="K13" s="131"/>
      <c r="L13" s="12"/>
      <c r="M13" s="12"/>
      <c r="N13" s="12"/>
      <c r="O13" s="12"/>
      <c r="P13" s="12"/>
    </row>
    <row r="14" spans="2:19">
      <c r="B14" s="425" t="s">
        <v>148</v>
      </c>
      <c r="C14" s="426"/>
      <c r="D14" s="130">
        <v>0.26155889371008989</v>
      </c>
      <c r="E14" s="130">
        <v>2.0534794157324621</v>
      </c>
      <c r="F14" s="130">
        <v>4.9300839900875637</v>
      </c>
      <c r="G14" s="130">
        <v>9.3433866257326859</v>
      </c>
      <c r="H14" s="130">
        <v>5.3590239194972744</v>
      </c>
      <c r="I14" s="130">
        <v>11.369740968758446</v>
      </c>
      <c r="J14" s="130">
        <v>11.758852217299886</v>
      </c>
      <c r="K14" s="131"/>
      <c r="L14" s="12"/>
      <c r="M14" s="12"/>
      <c r="N14" s="12"/>
      <c r="O14" s="12"/>
      <c r="P14" s="12"/>
    </row>
    <row r="15" spans="2:19">
      <c r="B15" s="137"/>
      <c r="C15" s="133"/>
      <c r="D15" s="138"/>
      <c r="E15" s="138"/>
      <c r="F15" s="138"/>
      <c r="G15" s="138"/>
      <c r="H15" s="138"/>
      <c r="I15" s="138"/>
      <c r="J15" s="138"/>
      <c r="K15" s="139"/>
      <c r="L15" s="13"/>
      <c r="M15" s="13"/>
      <c r="N15" s="13"/>
      <c r="O15" s="13"/>
      <c r="P15" s="13"/>
    </row>
    <row r="16" spans="2:19">
      <c r="B16" s="434" t="s">
        <v>21</v>
      </c>
      <c r="C16" s="435"/>
      <c r="D16" s="130">
        <v>0.61244140288052584</v>
      </c>
      <c r="E16" s="130">
        <v>1.8502344386225333</v>
      </c>
      <c r="F16" s="130">
        <v>3.7445149951998991</v>
      </c>
      <c r="G16" s="130">
        <v>7.9918096199178112</v>
      </c>
      <c r="H16" s="130">
        <v>4.430174165937184</v>
      </c>
      <c r="I16" s="130">
        <v>7.9237303422194261</v>
      </c>
      <c r="J16" s="130">
        <v>6.5807654080376476</v>
      </c>
      <c r="K16" s="131">
        <v>7.0717438511851416</v>
      </c>
      <c r="L16" s="12"/>
      <c r="M16" s="12"/>
      <c r="N16" s="12"/>
      <c r="O16" s="12"/>
      <c r="P16" s="12"/>
    </row>
    <row r="17" spans="2:24" ht="15.75" thickBot="1">
      <c r="B17" s="140"/>
      <c r="C17" s="141"/>
      <c r="D17" s="142"/>
      <c r="E17" s="142"/>
      <c r="F17" s="142"/>
      <c r="G17" s="142"/>
      <c r="H17" s="142"/>
      <c r="I17" s="142"/>
      <c r="J17" s="142"/>
      <c r="K17" s="143"/>
      <c r="L17" s="14"/>
      <c r="M17" s="14"/>
      <c r="N17" s="14"/>
      <c r="O17" s="14"/>
      <c r="P17" s="14"/>
    </row>
    <row r="18" spans="2:24" ht="15">
      <c r="B18" s="144" t="s">
        <v>19</v>
      </c>
      <c r="G18" s="145"/>
      <c r="K18" s="144" t="s">
        <v>28</v>
      </c>
    </row>
    <row r="19" spans="2:24" ht="15.75">
      <c r="B19" s="20" t="s">
        <v>129</v>
      </c>
      <c r="L19" s="16"/>
      <c r="M19" s="16"/>
      <c r="N19" s="16"/>
      <c r="O19" s="16"/>
      <c r="P19" s="16"/>
    </row>
    <row r="20" spans="2:24">
      <c r="B20" s="20" t="s">
        <v>130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31" t="s">
        <v>24</v>
      </c>
      <c r="N22" s="431"/>
      <c r="O22" s="431"/>
      <c r="P22" s="431"/>
      <c r="Q22" s="431"/>
      <c r="R22" s="431"/>
      <c r="S22" s="431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27" t="str">
        <f>"Namibian Returns by Asset Class [US$,%] - "&amp; TEXT(Map!$N$16, " mmmm yyyy")</f>
        <v>Namibian Returns by Asset Class [US$,%] -  July 2025</v>
      </c>
      <c r="C24" s="428"/>
      <c r="D24" s="428"/>
      <c r="E24" s="428"/>
      <c r="F24" s="428"/>
      <c r="G24" s="428"/>
      <c r="H24" s="428"/>
      <c r="I24" s="428"/>
      <c r="J24" s="428"/>
      <c r="K24" s="429"/>
      <c r="L24" s="12"/>
      <c r="M24" s="12"/>
      <c r="N24" s="12"/>
      <c r="O24" s="12"/>
      <c r="P24" s="12"/>
      <c r="V24" s="5"/>
      <c r="W24" s="5"/>
      <c r="X24" s="5"/>
    </row>
    <row r="25" spans="2:24">
      <c r="B25" s="127"/>
      <c r="D25" s="146" t="s">
        <v>8</v>
      </c>
      <c r="E25" s="146" t="s">
        <v>9</v>
      </c>
      <c r="F25" s="146" t="s">
        <v>10</v>
      </c>
      <c r="G25" s="146" t="s">
        <v>11</v>
      </c>
      <c r="H25" s="146" t="s">
        <v>12</v>
      </c>
      <c r="I25" s="146" t="s">
        <v>13</v>
      </c>
      <c r="J25" s="146" t="s">
        <v>20</v>
      </c>
      <c r="K25" s="147" t="s">
        <v>114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48"/>
      <c r="C26" s="133"/>
      <c r="D26" s="11"/>
      <c r="E26" s="11"/>
      <c r="F26" s="11"/>
      <c r="G26" s="11"/>
      <c r="H26" s="11"/>
      <c r="I26" s="11"/>
      <c r="J26" s="11"/>
      <c r="K26" s="134"/>
      <c r="L26" s="12"/>
      <c r="M26" s="12"/>
      <c r="N26" s="12"/>
      <c r="O26" s="12"/>
      <c r="P26" s="12"/>
      <c r="V26" s="6"/>
      <c r="W26" s="6"/>
      <c r="X26" s="6"/>
    </row>
    <row r="27" spans="2:24">
      <c r="B27" s="149" t="s">
        <v>23</v>
      </c>
      <c r="C27" s="150"/>
      <c r="D27" s="130">
        <v>-2.7759022917524412</v>
      </c>
      <c r="E27" s="130">
        <v>2.1309180732811628</v>
      </c>
      <c r="F27" s="130">
        <v>2.48058185810347</v>
      </c>
      <c r="G27" s="130">
        <v>-7.9044874433931156E-2</v>
      </c>
      <c r="H27" s="130">
        <v>3.4346095787017861</v>
      </c>
      <c r="I27" s="130">
        <v>-3.0056795106888967</v>
      </c>
      <c r="J27" s="130">
        <v>-1.2906920211867234</v>
      </c>
      <c r="K27" s="134">
        <v>-3.5587018587337704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48"/>
      <c r="C28" s="133"/>
      <c r="D28" s="151"/>
      <c r="E28" s="151"/>
      <c r="F28" s="151"/>
      <c r="G28" s="151"/>
      <c r="H28" s="151"/>
      <c r="I28" s="151"/>
      <c r="J28" s="151"/>
      <c r="K28" s="134"/>
      <c r="L28" s="12"/>
      <c r="M28" s="12"/>
      <c r="N28" s="12"/>
      <c r="O28" s="12"/>
      <c r="P28" s="12"/>
      <c r="V28" s="6"/>
      <c r="W28" s="6"/>
      <c r="X28" s="6"/>
    </row>
    <row r="29" spans="2:24">
      <c r="B29" s="149" t="s">
        <v>15</v>
      </c>
      <c r="C29" s="150"/>
      <c r="D29" s="130">
        <v>-2.9931135651653618</v>
      </c>
      <c r="E29" s="130">
        <v>5.5980986602987226</v>
      </c>
      <c r="F29" s="130">
        <v>5.5510300900348586</v>
      </c>
      <c r="G29" s="130">
        <v>1.9670626958328663</v>
      </c>
      <c r="H29" s="130">
        <v>4.9090249622881332</v>
      </c>
      <c r="I29" s="130">
        <v>6.7714207640517499</v>
      </c>
      <c r="J29" s="130">
        <v>14.250289986673659</v>
      </c>
      <c r="K29" s="134">
        <v>5.9953403918711956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49" t="s">
        <v>16</v>
      </c>
      <c r="C30" s="150"/>
      <c r="D30" s="130">
        <v>0.42479181184025272</v>
      </c>
      <c r="E30" s="130">
        <v>8.1168068810183911</v>
      </c>
      <c r="F30" s="130">
        <v>13.923956237105495</v>
      </c>
      <c r="G30" s="130">
        <v>19.009890244949634</v>
      </c>
      <c r="H30" s="130">
        <v>17.990106066909959</v>
      </c>
      <c r="I30" s="130">
        <v>22.195162458728547</v>
      </c>
      <c r="J30" s="130">
        <v>15.221291805899085</v>
      </c>
      <c r="K30" s="134">
        <v>7.1983238993560406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49" t="s">
        <v>150</v>
      </c>
      <c r="C31" s="150"/>
      <c r="D31" s="130">
        <v>-2.7369414322179209</v>
      </c>
      <c r="E31" s="130">
        <v>2.2537981036889976</v>
      </c>
      <c r="F31" s="130">
        <v>4.9564720858017663</v>
      </c>
      <c r="G31" s="130">
        <v>0.92599845608938303</v>
      </c>
      <c r="H31" s="130">
        <v>3.3493279503053808</v>
      </c>
      <c r="I31" s="130">
        <v>10.337839927276482</v>
      </c>
      <c r="J31" s="130">
        <v>16.293249062124659</v>
      </c>
      <c r="K31" s="394"/>
      <c r="L31" s="12"/>
      <c r="M31" s="12"/>
      <c r="N31" s="12"/>
      <c r="O31" s="12"/>
      <c r="P31" s="12"/>
      <c r="V31" s="6"/>
      <c r="W31" s="6"/>
      <c r="X31" s="6"/>
    </row>
    <row r="32" spans="2:24">
      <c r="B32" s="132"/>
      <c r="C32" s="133"/>
      <c r="D32" s="130"/>
      <c r="E32" s="130"/>
      <c r="F32" s="130"/>
      <c r="G32" s="130"/>
      <c r="H32" s="130"/>
      <c r="I32" s="130"/>
      <c r="J32" s="130"/>
      <c r="K32" s="134"/>
      <c r="L32" s="13"/>
      <c r="M32" s="13"/>
      <c r="N32" s="13"/>
      <c r="O32" s="13"/>
      <c r="P32" s="13"/>
      <c r="V32" s="6"/>
      <c r="W32" s="6"/>
      <c r="X32" s="6"/>
    </row>
    <row r="33" spans="1:24">
      <c r="B33" s="149" t="s">
        <v>17</v>
      </c>
      <c r="C33" s="150"/>
      <c r="D33" s="130">
        <v>-1.1666004382539952</v>
      </c>
      <c r="E33" s="130">
        <v>8.3147298695669392</v>
      </c>
      <c r="F33" s="130">
        <v>7.8789517592370517</v>
      </c>
      <c r="G33" s="130">
        <v>11.652766929050129</v>
      </c>
      <c r="H33" s="130">
        <v>9.7520105083981115</v>
      </c>
      <c r="I33" s="130">
        <v>11.288625776242323</v>
      </c>
      <c r="J33" s="130">
        <v>10.330303533164265</v>
      </c>
      <c r="K33" s="134">
        <v>7.2077291441145164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49" t="s">
        <v>18</v>
      </c>
      <c r="C34" s="150"/>
      <c r="D34" s="130">
        <v>-1.166600438253973</v>
      </c>
      <c r="E34" s="130">
        <v>8.3147298695669605</v>
      </c>
      <c r="F34" s="130">
        <v>7.8789517592370517</v>
      </c>
      <c r="G34" s="130">
        <v>11.652766929050152</v>
      </c>
      <c r="H34" s="130">
        <v>9.7520105083981345</v>
      </c>
      <c r="I34" s="130">
        <v>11.288527711193197</v>
      </c>
      <c r="J34" s="130">
        <v>10.35256713925261</v>
      </c>
      <c r="K34" s="134">
        <v>7.2319423469283883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49" t="s">
        <v>128</v>
      </c>
      <c r="C35" s="150"/>
      <c r="D35" s="130"/>
      <c r="E35" s="130"/>
      <c r="F35" s="130"/>
      <c r="G35" s="130"/>
      <c r="H35" s="130"/>
      <c r="I35" s="130"/>
      <c r="J35" s="130"/>
      <c r="K35" s="134"/>
      <c r="V35" s="6"/>
      <c r="W35" s="6"/>
      <c r="X35" s="6"/>
    </row>
    <row r="36" spans="1:24">
      <c r="B36" s="425" t="s">
        <v>148</v>
      </c>
      <c r="C36" s="426"/>
      <c r="D36" s="130">
        <v>-2.5216040173671295</v>
      </c>
      <c r="E36" s="130">
        <v>4.2281554530145815</v>
      </c>
      <c r="F36" s="130">
        <v>7.5329606172384045</v>
      </c>
      <c r="G36" s="130">
        <v>9.2569562830725705</v>
      </c>
      <c r="H36" s="130">
        <v>8.9776950470630279</v>
      </c>
      <c r="I36" s="130">
        <v>8.0223234833531656</v>
      </c>
      <c r="J36" s="130">
        <v>10.316389628761335</v>
      </c>
      <c r="K36" s="134"/>
      <c r="V36" s="9"/>
      <c r="W36" s="9"/>
      <c r="X36" s="9"/>
    </row>
    <row r="37" spans="1:24">
      <c r="B37" s="132"/>
      <c r="C37" s="133"/>
      <c r="D37" s="138"/>
      <c r="E37" s="138"/>
      <c r="F37" s="138"/>
      <c r="G37" s="138"/>
      <c r="H37" s="138"/>
      <c r="I37" s="138"/>
      <c r="J37" s="138"/>
      <c r="K37" s="139"/>
    </row>
    <row r="38" spans="1:24">
      <c r="B38" s="149" t="s">
        <v>21</v>
      </c>
      <c r="C38" s="150"/>
      <c r="D38" s="130">
        <v>-2.1804616638101182</v>
      </c>
      <c r="E38" s="130">
        <v>4.0205794919543791</v>
      </c>
      <c r="F38" s="130">
        <v>6.3179826129482697</v>
      </c>
      <c r="G38" s="130">
        <v>7.9064476296048181</v>
      </c>
      <c r="H38" s="130">
        <v>5.2590806121781242</v>
      </c>
      <c r="I38" s="130">
        <v>4.6798888921522064</v>
      </c>
      <c r="J38" s="130">
        <v>5.2051359727963709</v>
      </c>
      <c r="K38" s="134">
        <v>2.8235422477785654</v>
      </c>
      <c r="M38" s="19" t="s">
        <v>28</v>
      </c>
    </row>
    <row r="39" spans="1:24" ht="14.25" thickBot="1">
      <c r="B39" s="140"/>
      <c r="C39" s="141"/>
      <c r="D39" s="153"/>
      <c r="E39" s="153"/>
      <c r="F39" s="153"/>
      <c r="G39" s="153"/>
      <c r="H39" s="153"/>
      <c r="I39" s="153"/>
      <c r="J39" s="153"/>
      <c r="K39" s="143"/>
    </row>
    <row r="40" spans="1:24" ht="15">
      <c r="B40" s="144" t="s">
        <v>19</v>
      </c>
      <c r="G40" s="145"/>
      <c r="K40" s="144" t="s">
        <v>28</v>
      </c>
    </row>
    <row r="41" spans="1:24">
      <c r="A41" s="100"/>
      <c r="B41" s="20" t="s">
        <v>129</v>
      </c>
      <c r="L41" s="100"/>
      <c r="M41" s="100"/>
      <c r="N41" s="100"/>
      <c r="O41" s="100"/>
    </row>
    <row r="42" spans="1:24" ht="15.75">
      <c r="A42" s="100"/>
      <c r="B42" s="20" t="s">
        <v>130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1: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1:15">
      <c r="A52" s="100"/>
      <c r="B52" s="382"/>
      <c r="C52" s="382" t="str">
        <f>D5</f>
        <v>1 month</v>
      </c>
      <c r="D52" s="382" t="str">
        <f t="shared" ref="D52" si="0">E5</f>
        <v>3 month</v>
      </c>
      <c r="E52" s="382" t="str">
        <f>G5</f>
        <v>12 month</v>
      </c>
      <c r="F52" s="382" t="str">
        <f>H5</f>
        <v>year-to-date</v>
      </c>
      <c r="G52" s="382" t="str">
        <f>I5</f>
        <v>3 years*</v>
      </c>
      <c r="H52" s="382" t="str">
        <f>J5</f>
        <v>5  years*</v>
      </c>
      <c r="I52" s="382" t="str">
        <f>K5</f>
        <v>10  years*</v>
      </c>
      <c r="J52" s="100"/>
      <c r="K52" s="100"/>
      <c r="L52" s="100"/>
      <c r="M52" s="100"/>
      <c r="N52" s="100"/>
      <c r="O52" s="100"/>
    </row>
    <row r="53" spans="1:15">
      <c r="A53" s="100"/>
      <c r="B53" s="382" t="str">
        <f>B7</f>
        <v>NSX Overall Index</v>
      </c>
      <c r="C53" s="482">
        <f t="shared" ref="C53:D55" si="1">D7/100</f>
        <v>-2.2341299999999453E-3</v>
      </c>
      <c r="D53" s="482">
        <f t="shared" si="1"/>
        <v>3.3948393419216849E-2</v>
      </c>
      <c r="E53" s="482">
        <f t="shared" ref="E53:I55" si="2">G7/100</f>
        <v>2.0477261928647073E-2</v>
      </c>
      <c r="F53" s="482">
        <f t="shared" si="2"/>
        <v>1.4254565174961931E-2</v>
      </c>
      <c r="G53" s="482">
        <f t="shared" si="2"/>
        <v>0.1008007502441146</v>
      </c>
      <c r="H53" s="482">
        <f t="shared" si="2"/>
        <v>0.15744191025223331</v>
      </c>
      <c r="I53" s="482">
        <f t="shared" si="2"/>
        <v>9.9065881886101437E-2</v>
      </c>
      <c r="J53" s="100"/>
      <c r="K53" s="100"/>
      <c r="L53" s="100"/>
      <c r="M53" s="100"/>
      <c r="N53" s="100"/>
      <c r="O53" s="100"/>
    </row>
    <row r="54" spans="1:15">
      <c r="A54" s="100"/>
      <c r="B54" s="382" t="str">
        <f>B8</f>
        <v>NSX Local Index</v>
      </c>
      <c r="C54" s="482">
        <f t="shared" si="1"/>
        <v>3.2920789999999922E-2</v>
      </c>
      <c r="D54" s="482">
        <f t="shared" si="1"/>
        <v>5.8609957891911035E-2</v>
      </c>
      <c r="E54" s="482">
        <f t="shared" si="2"/>
        <v>0.19104035880557155</v>
      </c>
      <c r="F54" s="482">
        <f t="shared" si="2"/>
        <v>0.14072172310113595</v>
      </c>
      <c r="G54" s="482">
        <f t="shared" si="2"/>
        <v>0.25981770728724896</v>
      </c>
      <c r="H54" s="482">
        <f t="shared" si="2"/>
        <v>0.16727889360373083</v>
      </c>
      <c r="I54" s="482">
        <f t="shared" si="2"/>
        <v>0.11153962011516082</v>
      </c>
      <c r="J54" s="100"/>
      <c r="K54" s="100"/>
      <c r="L54" s="100"/>
      <c r="M54" s="100"/>
      <c r="N54" s="100"/>
      <c r="O54" s="100"/>
    </row>
    <row r="55" spans="1:15">
      <c r="A55" s="100"/>
      <c r="B55" s="382" t="s">
        <v>136</v>
      </c>
      <c r="C55" s="482">
        <f t="shared" si="1"/>
        <v>4.0073253908134987E-4</v>
      </c>
      <c r="D55" s="482">
        <f t="shared" si="1"/>
        <v>1.2031619094980961E-3</v>
      </c>
      <c r="E55" s="482">
        <f t="shared" si="2"/>
        <v>1.0058383942190385E-2</v>
      </c>
      <c r="F55" s="482">
        <f t="shared" si="2"/>
        <v>-8.2449799679007452E-4</v>
      </c>
      <c r="G55" s="482">
        <f t="shared" si="2"/>
        <v>0.13757011101939565</v>
      </c>
      <c r="H55" s="482">
        <f t="shared" si="2"/>
        <v>0.17813863194224352</v>
      </c>
      <c r="I55" s="482">
        <f t="shared" si="2"/>
        <v>0</v>
      </c>
      <c r="J55" s="100"/>
      <c r="K55" s="100"/>
      <c r="L55" s="100"/>
      <c r="M55" s="100"/>
      <c r="N55" s="100"/>
      <c r="O55" s="100"/>
    </row>
    <row r="56" spans="1:15">
      <c r="A56" s="100"/>
      <c r="B56" s="382" t="str">
        <f>B11</f>
        <v>IJG ALBI</v>
      </c>
      <c r="C56" s="482">
        <f>D11/100</f>
        <v>1.6552499755026595E-2</v>
      </c>
      <c r="D56" s="482">
        <f>E11/100</f>
        <v>6.0547891989463531E-2</v>
      </c>
      <c r="E56" s="482">
        <f>G11/100</f>
        <v>0.11741092535335795</v>
      </c>
      <c r="F56" s="482">
        <f>H11/100</f>
        <v>6.1076277615661256E-2</v>
      </c>
      <c r="G56" s="482">
        <f>I11/100</f>
        <v>0.14737260094013926</v>
      </c>
      <c r="H56" s="482">
        <f>J11/100</f>
        <v>0.11772948055562595</v>
      </c>
      <c r="I56" s="482">
        <f>K11/100</f>
        <v>0.11163714311557404</v>
      </c>
      <c r="J56" s="100"/>
      <c r="K56" s="100"/>
      <c r="L56" s="100"/>
      <c r="M56" s="100"/>
      <c r="N56" s="100"/>
      <c r="O56" s="100"/>
    </row>
    <row r="57" spans="1:15">
      <c r="A57" s="100"/>
      <c r="B57" s="382" t="str">
        <f>B14</f>
        <v>IJG ILBI</v>
      </c>
      <c r="C57" s="482">
        <f>D14/100</f>
        <v>2.6155889371008989E-3</v>
      </c>
      <c r="D57" s="482">
        <f>E14/100</f>
        <v>2.0534794157324621E-2</v>
      </c>
      <c r="E57" s="482">
        <f>G14/100</f>
        <v>9.3433866257326859E-2</v>
      </c>
      <c r="F57" s="482">
        <f>H14/100</f>
        <v>5.3590239194972744E-2</v>
      </c>
      <c r="G57" s="482">
        <f>I14/100</f>
        <v>0.11369740968758446</v>
      </c>
      <c r="H57" s="482">
        <f>J14/100</f>
        <v>0.11758852217299885</v>
      </c>
      <c r="I57" s="482">
        <f>K14/100</f>
        <v>0</v>
      </c>
      <c r="J57" s="100"/>
      <c r="K57" s="100"/>
      <c r="L57" s="100"/>
      <c r="M57" s="100"/>
      <c r="N57" s="100"/>
      <c r="O57" s="100"/>
    </row>
    <row r="58" spans="1:15">
      <c r="A58" s="100"/>
      <c r="B58" s="382" t="str">
        <f>B16</f>
        <v xml:space="preserve">IJG Money Market Index </v>
      </c>
      <c r="C58" s="482">
        <f>D16/100</f>
        <v>6.1244140288052584E-3</v>
      </c>
      <c r="D58" s="482">
        <f>E16/100</f>
        <v>1.8502344386225333E-2</v>
      </c>
      <c r="E58" s="482">
        <f>G16/100</f>
        <v>7.9918096199178112E-2</v>
      </c>
      <c r="F58" s="482">
        <f>H16/100</f>
        <v>4.430174165937184E-2</v>
      </c>
      <c r="G58" s="482">
        <f>I16/100</f>
        <v>7.9237303422194261E-2</v>
      </c>
      <c r="H58" s="482">
        <f>J16/100</f>
        <v>6.5807654080376476E-2</v>
      </c>
      <c r="I58" s="482">
        <f>K16/100</f>
        <v>7.0717438511851416E-2</v>
      </c>
      <c r="J58" s="100"/>
      <c r="K58" s="100"/>
      <c r="L58" s="100"/>
      <c r="M58" s="100"/>
      <c r="N58" s="100"/>
      <c r="O58" s="100"/>
    </row>
    <row r="59" spans="1:15">
      <c r="A59" s="100"/>
      <c r="B59" s="382"/>
      <c r="C59" s="382"/>
      <c r="D59" s="382"/>
      <c r="E59" s="382"/>
      <c r="F59" s="382"/>
      <c r="G59" s="382"/>
      <c r="H59" s="382"/>
      <c r="I59" s="382"/>
      <c r="J59" s="100"/>
      <c r="K59" s="100"/>
      <c r="L59" s="100"/>
      <c r="M59" s="100"/>
      <c r="N59" s="100"/>
      <c r="O59" s="100"/>
    </row>
    <row r="60" spans="1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2:13" ht="21">
      <c r="C2" s="422" t="str">
        <f>"Asset Class Matrix [N$,%] - "&amp; TEXT(Map!$N$16, " mmmm yyyy")</f>
        <v>Asset Class Matrix [N$,%] -  July 2025</v>
      </c>
      <c r="D2" s="422"/>
      <c r="E2" s="422"/>
      <c r="F2" s="422"/>
      <c r="G2" s="422"/>
      <c r="H2" s="422"/>
      <c r="I2" s="422"/>
      <c r="J2" s="422"/>
      <c r="K2" s="422"/>
      <c r="L2" s="104" t="s">
        <v>7</v>
      </c>
      <c r="M2" s="104"/>
    </row>
    <row r="4" spans="2:13">
      <c r="D4" s="387" t="s">
        <v>138</v>
      </c>
      <c r="E4" s="387" t="s">
        <v>139</v>
      </c>
      <c r="F4" s="387" t="s">
        <v>140</v>
      </c>
      <c r="G4" s="387" t="s">
        <v>141</v>
      </c>
      <c r="H4" s="387" t="s">
        <v>142</v>
      </c>
      <c r="I4" s="387" t="s">
        <v>143</v>
      </c>
      <c r="J4" s="387" t="s">
        <v>144</v>
      </c>
      <c r="K4" s="387" t="s">
        <v>145</v>
      </c>
    </row>
    <row r="5" spans="2:13" ht="70.150000000000006" customHeight="1">
      <c r="B5" s="396" t="s">
        <v>153</v>
      </c>
      <c r="D5" s="389" t="s">
        <v>175</v>
      </c>
      <c r="E5" s="390" t="s">
        <v>180</v>
      </c>
      <c r="F5" s="389" t="s">
        <v>186</v>
      </c>
      <c r="G5" s="389" t="s">
        <v>193</v>
      </c>
      <c r="H5" s="389" t="s">
        <v>199</v>
      </c>
      <c r="I5" s="389" t="s">
        <v>206</v>
      </c>
      <c r="J5" s="391" t="s">
        <v>213</v>
      </c>
      <c r="K5" s="390" t="s">
        <v>220</v>
      </c>
    </row>
    <row r="6" spans="2:13" ht="70.150000000000006" customHeight="1">
      <c r="B6" s="397"/>
      <c r="D6" s="390" t="s">
        <v>176</v>
      </c>
      <c r="E6" s="389" t="s">
        <v>181</v>
      </c>
      <c r="F6" s="390" t="s">
        <v>187</v>
      </c>
      <c r="G6" s="390" t="s">
        <v>194</v>
      </c>
      <c r="H6" s="390" t="s">
        <v>200</v>
      </c>
      <c r="I6" s="390" t="s">
        <v>207</v>
      </c>
      <c r="J6" s="389" t="s">
        <v>214</v>
      </c>
      <c r="K6" s="389" t="s">
        <v>221</v>
      </c>
    </row>
    <row r="7" spans="2:13" ht="70.150000000000006" customHeight="1">
      <c r="B7" s="398"/>
      <c r="D7" s="393" t="s">
        <v>177</v>
      </c>
      <c r="E7" s="388" t="s">
        <v>182</v>
      </c>
      <c r="F7" s="395" t="s">
        <v>188</v>
      </c>
      <c r="G7" s="395" t="s">
        <v>195</v>
      </c>
      <c r="H7" s="395" t="s">
        <v>201</v>
      </c>
      <c r="I7" s="391" t="s">
        <v>208</v>
      </c>
      <c r="J7" s="388" t="s">
        <v>215</v>
      </c>
      <c r="K7" s="388" t="s">
        <v>222</v>
      </c>
    </row>
    <row r="8" spans="2:13" ht="70.150000000000006" customHeight="1">
      <c r="B8" s="398"/>
      <c r="D8" s="395" t="s">
        <v>178</v>
      </c>
      <c r="E8" s="395" t="s">
        <v>183</v>
      </c>
      <c r="F8" s="393" t="s">
        <v>189</v>
      </c>
      <c r="G8" s="393" t="s">
        <v>196</v>
      </c>
      <c r="H8" s="393" t="s">
        <v>202</v>
      </c>
      <c r="I8" s="395" t="s">
        <v>209</v>
      </c>
      <c r="J8" s="390" t="s">
        <v>216</v>
      </c>
      <c r="K8" s="393" t="s">
        <v>223</v>
      </c>
    </row>
    <row r="9" spans="2:13" ht="70.150000000000006" customHeight="1">
      <c r="D9" s="391" t="s">
        <v>171</v>
      </c>
      <c r="E9" s="393" t="s">
        <v>173</v>
      </c>
      <c r="F9" s="388" t="s">
        <v>190</v>
      </c>
      <c r="G9" s="392" t="s">
        <v>191</v>
      </c>
      <c r="H9" s="392" t="s">
        <v>203</v>
      </c>
      <c r="I9" s="388" t="s">
        <v>210</v>
      </c>
      <c r="J9" s="395" t="s">
        <v>217</v>
      </c>
      <c r="K9" s="392" t="s">
        <v>224</v>
      </c>
    </row>
    <row r="10" spans="2:13" ht="70.150000000000006" customHeight="1">
      <c r="D10" s="392" t="s">
        <v>179</v>
      </c>
      <c r="E10" s="392" t="s">
        <v>184</v>
      </c>
      <c r="F10" s="392" t="s">
        <v>191</v>
      </c>
      <c r="G10" s="388" t="s">
        <v>197</v>
      </c>
      <c r="H10" s="388" t="s">
        <v>204</v>
      </c>
      <c r="I10" s="393" t="s">
        <v>211</v>
      </c>
      <c r="J10" s="393" t="s">
        <v>218</v>
      </c>
      <c r="K10" s="404"/>
    </row>
    <row r="11" spans="2:13" ht="70.150000000000006" customHeight="1">
      <c r="B11" s="399" t="s">
        <v>154</v>
      </c>
      <c r="D11" s="388" t="s">
        <v>172</v>
      </c>
      <c r="E11" s="391" t="s">
        <v>185</v>
      </c>
      <c r="F11" s="391" t="s">
        <v>192</v>
      </c>
      <c r="G11" s="391" t="s">
        <v>198</v>
      </c>
      <c r="H11" s="391" t="s">
        <v>205</v>
      </c>
      <c r="I11" s="392" t="s">
        <v>212</v>
      </c>
      <c r="J11" s="392" t="s">
        <v>219</v>
      </c>
      <c r="K11" s="404"/>
    </row>
    <row r="12" spans="2:13">
      <c r="D12" s="144" t="s">
        <v>19</v>
      </c>
      <c r="K12" s="20"/>
    </row>
    <row r="13" spans="2:13">
      <c r="D13" s="144" t="s">
        <v>151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Normal="10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22" t="s">
        <v>2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30" t="s">
        <v>7</v>
      </c>
      <c r="S2" s="430"/>
    </row>
    <row r="3" spans="2:19" ht="14.25" thickBot="1"/>
    <row r="4" spans="2:19" ht="16.5" thickBot="1">
      <c r="B4" s="443" t="str">
        <f>"Index Total Returns [N$, %] - "&amp; TEXT(Map!$N$16, " mmmm yyyy")</f>
        <v>Index Total Returns [N$, %] -  July 2025</v>
      </c>
      <c r="C4" s="444"/>
      <c r="D4" s="444"/>
      <c r="E4" s="444"/>
      <c r="F4" s="444"/>
      <c r="G4" s="444"/>
      <c r="H4" s="444"/>
      <c r="I4" s="444"/>
      <c r="J4" s="444"/>
      <c r="K4" s="445"/>
      <c r="L4" s="16"/>
      <c r="M4" s="442" t="str">
        <f>"Index Total Returns [N$] – "&amp; TEXT(Map!$N$16, " mmmm yyyy")</f>
        <v>Index Total Returns [N$] –  July 2025</v>
      </c>
      <c r="N4" s="442"/>
      <c r="O4" s="442"/>
      <c r="P4" s="442"/>
      <c r="Q4" s="442"/>
      <c r="R4" s="442"/>
      <c r="S4" s="442"/>
    </row>
    <row r="5" spans="2:19">
      <c r="B5" s="154"/>
      <c r="C5" s="155" t="s">
        <v>25</v>
      </c>
      <c r="D5" s="155" t="s">
        <v>8</v>
      </c>
      <c r="E5" s="155" t="s">
        <v>9</v>
      </c>
      <c r="F5" s="155" t="s">
        <v>10</v>
      </c>
      <c r="G5" s="155" t="s">
        <v>11</v>
      </c>
      <c r="H5" s="155" t="s">
        <v>12</v>
      </c>
      <c r="I5" s="155" t="s">
        <v>13</v>
      </c>
      <c r="J5" s="155" t="s">
        <v>20</v>
      </c>
      <c r="K5" s="156" t="s">
        <v>114</v>
      </c>
      <c r="L5" s="10"/>
      <c r="M5" s="10"/>
      <c r="N5" s="10"/>
      <c r="O5" s="10"/>
      <c r="P5" s="10"/>
    </row>
    <row r="6" spans="2:19">
      <c r="B6" s="157" t="str">
        <f>Summary!B7</f>
        <v>NSX Overall Index</v>
      </c>
      <c r="C6" s="128" t="s">
        <v>27</v>
      </c>
      <c r="D6" s="158">
        <f>Summary!D7</f>
        <v>-0.22341299999999453</v>
      </c>
      <c r="E6" s="158">
        <f>Summary!E7</f>
        <v>3.3948393419216849</v>
      </c>
      <c r="F6" s="158">
        <f>Summary!F7</f>
        <v>2.9961268527756602</v>
      </c>
      <c r="G6" s="158">
        <f>Summary!G7</f>
        <v>2.0477261928647073</v>
      </c>
      <c r="H6" s="158">
        <f>Summary!H7</f>
        <v>1.4254565174961931</v>
      </c>
      <c r="I6" s="158">
        <f>Summary!I7</f>
        <v>10.08007502441146</v>
      </c>
      <c r="J6" s="158">
        <f>Summary!J7</f>
        <v>15.74419102522333</v>
      </c>
      <c r="K6" s="159">
        <f>Summary!K7</f>
        <v>9.9065881886101437</v>
      </c>
      <c r="L6" s="3"/>
      <c r="M6" s="3"/>
      <c r="N6" s="3"/>
      <c r="O6" s="3"/>
      <c r="P6" s="3"/>
    </row>
    <row r="7" spans="2:19">
      <c r="B7" s="157" t="str">
        <f>Summary!B8</f>
        <v>NSX Local Index</v>
      </c>
      <c r="C7" s="128" t="s">
        <v>26</v>
      </c>
      <c r="D7" s="158">
        <f>Summary!D8</f>
        <v>3.2920789999999922</v>
      </c>
      <c r="E7" s="158">
        <f>Summary!E8</f>
        <v>5.8609957891911035</v>
      </c>
      <c r="F7" s="158">
        <f>Summary!F8</f>
        <v>11.166383105481126</v>
      </c>
      <c r="G7" s="158">
        <f>Summary!G8</f>
        <v>19.104035880557156</v>
      </c>
      <c r="H7" s="158">
        <f>Summary!H8</f>
        <v>14.072172310113595</v>
      </c>
      <c r="I7" s="158">
        <f>Summary!I8</f>
        <v>25.981770728724896</v>
      </c>
      <c r="J7" s="158">
        <f>Summary!J8</f>
        <v>16.727889360373084</v>
      </c>
      <c r="K7" s="159">
        <f>Summary!K8</f>
        <v>11.153962011516082</v>
      </c>
      <c r="L7" s="12"/>
      <c r="M7" s="12"/>
      <c r="N7" s="12"/>
      <c r="O7" s="12"/>
      <c r="P7" s="12"/>
    </row>
    <row r="8" spans="2:19">
      <c r="B8" s="157" t="str">
        <f>Summary!B9</f>
        <v>NSX Capped Overall Index</v>
      </c>
      <c r="C8" s="128" t="s">
        <v>149</v>
      </c>
      <c r="D8" s="158">
        <f>Summary!D9</f>
        <v>4.0073253908134987E-2</v>
      </c>
      <c r="E8" s="158">
        <f>Summary!E9</f>
        <v>0.12031619094980961</v>
      </c>
      <c r="F8" s="158">
        <f>Summary!F9</f>
        <v>2.4159603534711138</v>
      </c>
      <c r="G8" s="158">
        <f>Summary!G9</f>
        <v>1.0058383942190385</v>
      </c>
      <c r="H8" s="158">
        <f>Summary!H9</f>
        <v>-8.2449799679007452E-2</v>
      </c>
      <c r="I8" s="158">
        <f>Summary!I9</f>
        <v>13.757011101939565</v>
      </c>
      <c r="J8" s="158">
        <f>Summary!J9</f>
        <v>17.813863194224353</v>
      </c>
      <c r="K8" s="159"/>
      <c r="L8" s="12"/>
      <c r="M8" s="12"/>
      <c r="N8" s="12"/>
      <c r="O8" s="12"/>
      <c r="P8" s="12"/>
    </row>
    <row r="9" spans="2:19" ht="14.25" thickBot="1">
      <c r="B9" s="446"/>
      <c r="C9" s="447"/>
      <c r="D9" s="160"/>
      <c r="E9" s="160"/>
      <c r="F9" s="160"/>
      <c r="G9" s="160"/>
      <c r="H9" s="160"/>
      <c r="I9" s="160"/>
      <c r="J9" s="160"/>
      <c r="K9" s="161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2"/>
      <c r="E10" s="162"/>
      <c r="F10" s="162"/>
      <c r="G10" s="162"/>
      <c r="H10" s="162"/>
      <c r="I10" s="162"/>
      <c r="J10" s="162"/>
      <c r="K10" s="105" t="s">
        <v>28</v>
      </c>
      <c r="L10" s="12"/>
      <c r="M10" s="12"/>
      <c r="N10" s="12"/>
      <c r="O10" s="12"/>
      <c r="P10" s="12"/>
    </row>
    <row r="11" spans="2:19">
      <c r="B11" s="440"/>
      <c r="C11" s="441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38"/>
      <c r="C12" s="438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38"/>
      <c r="C13" s="438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39"/>
      <c r="C16" s="439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43" t="str">
        <f>"Index Total Returns [US$, %] -"&amp; TEXT(Map!$N$16, " mmmm yyyy")</f>
        <v>Index Total Returns [US$, %] - July 2025</v>
      </c>
      <c r="C22" s="444"/>
      <c r="D22" s="444"/>
      <c r="E22" s="444"/>
      <c r="F22" s="444"/>
      <c r="G22" s="444"/>
      <c r="H22" s="444"/>
      <c r="I22" s="444"/>
      <c r="J22" s="444"/>
      <c r="K22" s="445"/>
      <c r="L22" s="12"/>
      <c r="M22" s="442" t="str">
        <f>"Index Total Returns [US$] -"&amp; TEXT(Map!$N$16, " mmmm yyyy")</f>
        <v>Index Total Returns [US$] - July 2025</v>
      </c>
      <c r="N22" s="442"/>
      <c r="O22" s="442"/>
      <c r="P22" s="442"/>
      <c r="Q22" s="442"/>
      <c r="R22" s="442"/>
      <c r="S22" s="442"/>
    </row>
    <row r="23" spans="2:24" ht="15.75">
      <c r="B23" s="163"/>
      <c r="C23" s="164" t="s">
        <v>25</v>
      </c>
      <c r="D23" s="164" t="s">
        <v>8</v>
      </c>
      <c r="E23" s="164" t="s">
        <v>9</v>
      </c>
      <c r="F23" s="164" t="s">
        <v>10</v>
      </c>
      <c r="G23" s="164" t="s">
        <v>11</v>
      </c>
      <c r="H23" s="164" t="s">
        <v>12</v>
      </c>
      <c r="I23" s="164" t="s">
        <v>13</v>
      </c>
      <c r="J23" s="164" t="s">
        <v>20</v>
      </c>
      <c r="K23" s="165" t="s">
        <v>114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36" t="s">
        <v>22</v>
      </c>
      <c r="C24" s="437"/>
      <c r="D24" s="158">
        <f>Summary!D27</f>
        <v>-2.7759022917524412</v>
      </c>
      <c r="E24" s="158">
        <f>Summary!E27</f>
        <v>2.1309180732811628</v>
      </c>
      <c r="F24" s="158">
        <f>Summary!F27</f>
        <v>2.48058185810347</v>
      </c>
      <c r="G24" s="158">
        <f>Summary!G27</f>
        <v>-7.9044874433931156E-2</v>
      </c>
      <c r="H24" s="158">
        <f>Summary!H27</f>
        <v>3.4346095787017861</v>
      </c>
      <c r="I24" s="158">
        <f>Summary!I27</f>
        <v>-3.0056795106888967</v>
      </c>
      <c r="J24" s="158">
        <f>Summary!J27</f>
        <v>-1.2906920211867234</v>
      </c>
      <c r="K24" s="159">
        <f>Summary!K27</f>
        <v>-3.5587018587337704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6"/>
      <c r="C25" s="167"/>
      <c r="D25" s="158"/>
      <c r="E25" s="158"/>
      <c r="F25" s="158"/>
      <c r="G25" s="158"/>
      <c r="H25" s="158"/>
      <c r="I25" s="158"/>
      <c r="J25" s="158"/>
      <c r="K25" s="159"/>
      <c r="L25" s="12"/>
      <c r="M25" s="12"/>
      <c r="N25" s="12"/>
      <c r="O25" s="12"/>
      <c r="P25" s="12"/>
      <c r="V25" s="2"/>
      <c r="W25" s="2"/>
      <c r="X25" s="2"/>
    </row>
    <row r="26" spans="2:24">
      <c r="B26" s="157" t="s">
        <v>15</v>
      </c>
      <c r="C26" s="128" t="s">
        <v>27</v>
      </c>
      <c r="D26" s="158">
        <f>Summary!D29</f>
        <v>-2.9931135651653618</v>
      </c>
      <c r="E26" s="158">
        <f>Summary!E29</f>
        <v>5.5980986602987226</v>
      </c>
      <c r="F26" s="158">
        <f>Summary!F29</f>
        <v>5.5510300900348586</v>
      </c>
      <c r="G26" s="158">
        <f>Summary!G29</f>
        <v>1.9670626958328663</v>
      </c>
      <c r="H26" s="158">
        <f>Summary!H29</f>
        <v>4.9090249622881332</v>
      </c>
      <c r="I26" s="158">
        <f>Summary!I29</f>
        <v>6.7714207640517499</v>
      </c>
      <c r="J26" s="158">
        <f>Summary!J29</f>
        <v>14.250289986673659</v>
      </c>
      <c r="K26" s="159">
        <f>Summary!K29</f>
        <v>5.9953403918711956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7" t="s">
        <v>16</v>
      </c>
      <c r="C27" s="128" t="s">
        <v>26</v>
      </c>
      <c r="D27" s="158">
        <f>Summary!D30</f>
        <v>0.42479181184025272</v>
      </c>
      <c r="E27" s="158">
        <f>Summary!E30</f>
        <v>8.1168068810183911</v>
      </c>
      <c r="F27" s="158">
        <f>Summary!F30</f>
        <v>13.923956237105495</v>
      </c>
      <c r="G27" s="158">
        <f>Summary!G30</f>
        <v>19.009890244949634</v>
      </c>
      <c r="H27" s="158">
        <f>Summary!H30</f>
        <v>17.990106066909959</v>
      </c>
      <c r="I27" s="158">
        <f>Summary!I30</f>
        <v>22.195162458728547</v>
      </c>
      <c r="J27" s="158">
        <f>Summary!J30</f>
        <v>15.221291805899085</v>
      </c>
      <c r="K27" s="159">
        <f>Summary!K30</f>
        <v>7.1983238993560406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7" t="s">
        <v>150</v>
      </c>
      <c r="C28" s="128" t="s">
        <v>149</v>
      </c>
      <c r="D28" s="158">
        <f>Summary!D31</f>
        <v>-2.7369414322179209</v>
      </c>
      <c r="E28" s="158">
        <f>Summary!E31</f>
        <v>2.2537981036889976</v>
      </c>
      <c r="F28" s="158">
        <f>Summary!F31</f>
        <v>4.9564720858017663</v>
      </c>
      <c r="G28" s="158">
        <f>Summary!G31</f>
        <v>0.92599845608938303</v>
      </c>
      <c r="H28" s="158">
        <f>Summary!H31</f>
        <v>3.3493279503053808</v>
      </c>
      <c r="I28" s="158">
        <f>Summary!I31</f>
        <v>10.337839927276482</v>
      </c>
      <c r="J28" s="158">
        <f>Summary!J31</f>
        <v>16.293249062124659</v>
      </c>
      <c r="K28" s="159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0"/>
      <c r="C29" s="169"/>
      <c r="D29" s="169"/>
      <c r="E29" s="169"/>
      <c r="F29" s="169"/>
      <c r="G29" s="169"/>
      <c r="H29" s="169"/>
      <c r="I29" s="169"/>
      <c r="J29" s="169"/>
      <c r="K29" s="170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2"/>
      <c r="E30" s="162"/>
      <c r="F30" s="162"/>
      <c r="G30" s="162"/>
      <c r="H30" s="162"/>
      <c r="I30" s="162"/>
      <c r="J30" s="162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M22:S22"/>
    <mergeCell ref="B2:Q2"/>
    <mergeCell ref="R2:S2"/>
    <mergeCell ref="M4:S4"/>
    <mergeCell ref="B4:K4"/>
    <mergeCell ref="B22:K22"/>
    <mergeCell ref="B9:C9"/>
    <mergeCell ref="B24:C24"/>
    <mergeCell ref="B12:C12"/>
    <mergeCell ref="B13:C13"/>
    <mergeCell ref="B16:C16"/>
    <mergeCell ref="B11:C11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8"/>
  <sheetViews>
    <sheetView zoomScale="85" zoomScaleNormal="85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22" t="str">
        <f>"Individual Equity Total Returns [N$,%]" &amp; TEXT(Map!$N$16, " mmmm yyyy")</f>
        <v>Individual Equity Total Returns [N$,%] July 2025</v>
      </c>
      <c r="C2" s="422"/>
      <c r="D2" s="422"/>
      <c r="E2" s="422"/>
      <c r="F2" s="422"/>
      <c r="G2" s="422"/>
      <c r="H2" s="448" t="s">
        <v>7</v>
      </c>
      <c r="I2" s="448"/>
    </row>
    <row r="3" spans="2:11" ht="22.9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27">
      <c r="B4" s="362"/>
      <c r="C4" s="363" t="s">
        <v>77</v>
      </c>
      <c r="D4" s="363" t="s">
        <v>101</v>
      </c>
      <c r="E4" s="364" t="s">
        <v>8</v>
      </c>
      <c r="F4" s="364" t="s">
        <v>9</v>
      </c>
      <c r="G4" s="364" t="s">
        <v>10</v>
      </c>
      <c r="H4" s="364" t="s">
        <v>11</v>
      </c>
      <c r="I4" s="364" t="s">
        <v>12</v>
      </c>
    </row>
    <row r="5" spans="2:11">
      <c r="B5" s="367" t="s">
        <v>225</v>
      </c>
      <c r="C5" s="368"/>
      <c r="D5" s="369"/>
      <c r="E5" s="370">
        <v>2.3447589909575326</v>
      </c>
      <c r="F5" s="370">
        <v>4.7454413162698383</v>
      </c>
      <c r="G5" s="370">
        <v>8.9966919772797596</v>
      </c>
      <c r="H5" s="370">
        <v>9.0997414112264661</v>
      </c>
      <c r="I5" s="370">
        <v>6.685931720251947</v>
      </c>
      <c r="J5" s="83"/>
    </row>
    <row r="6" spans="2:11">
      <c r="B6" s="85" t="s">
        <v>226</v>
      </c>
      <c r="C6" s="368"/>
      <c r="D6" s="369"/>
      <c r="E6" s="21">
        <v>2.6092692053568087</v>
      </c>
      <c r="F6" s="21">
        <v>3.4332784547616484</v>
      </c>
      <c r="G6" s="21">
        <v>6.129406282730077</v>
      </c>
      <c r="H6" s="21">
        <v>5.0226630080514845</v>
      </c>
      <c r="I6" s="21">
        <v>5.2608369343764041</v>
      </c>
      <c r="J6" s="83"/>
    </row>
    <row r="7" spans="2:11">
      <c r="B7" s="56" t="s">
        <v>227</v>
      </c>
      <c r="C7" s="368">
        <v>2178</v>
      </c>
      <c r="D7" s="371">
        <v>1.8893057099505926E-3</v>
      </c>
      <c r="E7" s="22">
        <v>0.64695009999999997</v>
      </c>
      <c r="F7" s="22">
        <v>1.9185770000000002</v>
      </c>
      <c r="G7" s="22">
        <v>5.8833469999999997</v>
      </c>
      <c r="H7" s="22">
        <v>18.89836</v>
      </c>
      <c r="I7" s="22">
        <v>8.8674250000000008</v>
      </c>
      <c r="J7" s="83"/>
    </row>
    <row r="8" spans="2:11">
      <c r="B8" s="56" t="s">
        <v>228</v>
      </c>
      <c r="C8" s="368">
        <v>7745.9999999999991</v>
      </c>
      <c r="D8" s="371">
        <v>0.24480633311125333</v>
      </c>
      <c r="E8" s="22">
        <v>2.3384860000000001</v>
      </c>
      <c r="F8" s="22">
        <v>6.6501450000000002</v>
      </c>
      <c r="G8" s="22">
        <v>4.822387</v>
      </c>
      <c r="H8" s="22">
        <v>0.46908860000000002</v>
      </c>
      <c r="I8" s="22">
        <v>5.1949779999999999</v>
      </c>
      <c r="J8" s="83"/>
    </row>
    <row r="9" spans="2:11">
      <c r="B9" s="56" t="s">
        <v>229</v>
      </c>
      <c r="C9" s="368">
        <v>5155</v>
      </c>
      <c r="D9" s="371">
        <v>2.0568652979416468E-3</v>
      </c>
      <c r="E9" s="22">
        <v>9.4015280000000008</v>
      </c>
      <c r="F9" s="22">
        <v>9.4479830000000007</v>
      </c>
      <c r="G9" s="22">
        <v>14.182339999999998</v>
      </c>
      <c r="H9" s="22">
        <v>19.884409999999999</v>
      </c>
      <c r="I9" s="22">
        <v>15.410099999999998</v>
      </c>
      <c r="J9" s="83"/>
    </row>
    <row r="10" spans="2:11">
      <c r="B10" s="56" t="s">
        <v>230</v>
      </c>
      <c r="C10" s="368">
        <v>660</v>
      </c>
      <c r="D10" s="371">
        <v>4.5105282402051791E-4</v>
      </c>
      <c r="E10" s="22">
        <v>1.3824879999999999</v>
      </c>
      <c r="F10" s="22">
        <v>14.561750000000002</v>
      </c>
      <c r="G10" s="22">
        <v>38.691879999999998</v>
      </c>
      <c r="H10" s="22">
        <v>66.469170000000005</v>
      </c>
      <c r="I10" s="22">
        <v>40.91095</v>
      </c>
      <c r="J10" s="83"/>
    </row>
    <row r="11" spans="2:11">
      <c r="B11" s="56" t="s">
        <v>231</v>
      </c>
      <c r="C11" s="368">
        <v>24857</v>
      </c>
      <c r="D11" s="371">
        <v>6.9944974423249179E-2</v>
      </c>
      <c r="E11" s="22">
        <v>2.2711380000000001</v>
      </c>
      <c r="F11" s="22">
        <v>-1.9254290000000001</v>
      </c>
      <c r="G11" s="22">
        <v>-4.9319420000000003</v>
      </c>
      <c r="H11" s="22">
        <v>-3.0564580000000001</v>
      </c>
      <c r="I11" s="22">
        <v>-7.4224550000000002</v>
      </c>
      <c r="J11" s="83"/>
    </row>
    <row r="12" spans="2:11">
      <c r="B12" s="56" t="s">
        <v>232</v>
      </c>
      <c r="C12" s="368">
        <v>1103</v>
      </c>
      <c r="D12" s="371">
        <v>5.3705714701992083E-4</v>
      </c>
      <c r="E12" s="22">
        <v>4.5497629999999996</v>
      </c>
      <c r="F12" s="22">
        <v>14.720560000000003</v>
      </c>
      <c r="G12" s="22">
        <v>28.903729999999999</v>
      </c>
      <c r="H12" s="22">
        <v>44.773429999999998</v>
      </c>
      <c r="I12" s="22">
        <v>29.755520000000001</v>
      </c>
      <c r="J12" s="83"/>
    </row>
    <row r="13" spans="2:11">
      <c r="B13" s="56" t="s">
        <v>233</v>
      </c>
      <c r="C13" s="368">
        <v>23441</v>
      </c>
      <c r="D13" s="371">
        <v>0.19104072215864357</v>
      </c>
      <c r="E13" s="22">
        <v>3.0237769999999999</v>
      </c>
      <c r="F13" s="22">
        <v>1.1652499999999999</v>
      </c>
      <c r="G13" s="22">
        <v>11.62894</v>
      </c>
      <c r="H13" s="22">
        <v>13.261690000000002</v>
      </c>
      <c r="I13" s="22">
        <v>9.6909419999999997</v>
      </c>
      <c r="J13" s="83"/>
    </row>
    <row r="14" spans="2:11">
      <c r="B14" s="85" t="s">
        <v>234</v>
      </c>
      <c r="C14" s="368"/>
      <c r="D14" s="371"/>
      <c r="E14" s="21">
        <v>3.1121490000000001</v>
      </c>
      <c r="F14" s="21">
        <v>9.5086849999999998</v>
      </c>
      <c r="G14" s="21">
        <v>23.659889999999997</v>
      </c>
      <c r="H14" s="21">
        <v>42.378509999999999</v>
      </c>
      <c r="I14" s="21">
        <v>15.357950000000001</v>
      </c>
      <c r="J14" s="83"/>
    </row>
    <row r="15" spans="2:11">
      <c r="B15" s="56" t="s">
        <v>235</v>
      </c>
      <c r="C15" s="368">
        <v>44132</v>
      </c>
      <c r="D15" s="371">
        <v>1.1039105330745249E-2</v>
      </c>
      <c r="E15" s="22">
        <v>3.1121490000000001</v>
      </c>
      <c r="F15" s="22">
        <v>9.5086849999999998</v>
      </c>
      <c r="G15" s="22">
        <v>23.659890000000001</v>
      </c>
      <c r="H15" s="22">
        <v>42.378509999999999</v>
      </c>
      <c r="I15" s="22">
        <v>15.357950000000001</v>
      </c>
      <c r="J15" s="83"/>
    </row>
    <row r="16" spans="2:11">
      <c r="B16" s="85" t="s">
        <v>236</v>
      </c>
      <c r="C16" s="368"/>
      <c r="D16" s="371"/>
      <c r="E16" s="21">
        <v>0.6017897207747015</v>
      </c>
      <c r="F16" s="21">
        <v>5.236830661155949</v>
      </c>
      <c r="G16" s="21">
        <v>13.846715911088376</v>
      </c>
      <c r="H16" s="21">
        <v>15.925633302492944</v>
      </c>
      <c r="I16" s="21">
        <v>8.1426913539227712</v>
      </c>
      <c r="J16" s="83"/>
    </row>
    <row r="17" spans="2:10">
      <c r="B17" s="56" t="s">
        <v>237</v>
      </c>
      <c r="C17" s="368">
        <v>3447.9999999999995</v>
      </c>
      <c r="D17" s="371">
        <v>2.6602353894323496E-2</v>
      </c>
      <c r="E17" s="22">
        <v>0.55409739999999996</v>
      </c>
      <c r="F17" s="22">
        <v>1.5312129999999999</v>
      </c>
      <c r="G17" s="22">
        <v>19.680669999999999</v>
      </c>
      <c r="H17" s="22">
        <v>28.560780000000001</v>
      </c>
      <c r="I17" s="22">
        <v>13.9458</v>
      </c>
      <c r="J17" s="83"/>
    </row>
    <row r="18" spans="2:10">
      <c r="B18" s="56" t="s">
        <v>238</v>
      </c>
      <c r="C18" s="368">
        <v>1277</v>
      </c>
      <c r="D18" s="371">
        <v>3.2603426307415251E-2</v>
      </c>
      <c r="E18" s="22">
        <v>5.7995029999999996</v>
      </c>
      <c r="F18" s="22">
        <v>12.709619999999999</v>
      </c>
      <c r="G18" s="22">
        <v>9.0606430000000007</v>
      </c>
      <c r="H18" s="22">
        <v>12.243869999999999</v>
      </c>
      <c r="I18" s="22">
        <v>7.6657829999999993</v>
      </c>
      <c r="J18" s="83"/>
    </row>
    <row r="19" spans="2:10">
      <c r="B19" s="56" t="s">
        <v>239</v>
      </c>
      <c r="C19" s="368">
        <v>8764</v>
      </c>
      <c r="D19" s="371">
        <v>9.5380832768371879E-2</v>
      </c>
      <c r="E19" s="22">
        <v>-1.16161</v>
      </c>
      <c r="F19" s="22">
        <v>3.7159759999999999</v>
      </c>
      <c r="G19" s="22">
        <v>13.85558</v>
      </c>
      <c r="H19" s="22">
        <v>13.660119999999997</v>
      </c>
      <c r="I19" s="22">
        <v>6.6871840000000002</v>
      </c>
      <c r="J19" s="83"/>
    </row>
    <row r="20" spans="2:10">
      <c r="B20" s="85" t="s">
        <v>240</v>
      </c>
      <c r="C20" s="368"/>
      <c r="D20" s="371"/>
      <c r="E20" s="21">
        <v>0</v>
      </c>
      <c r="F20" s="21">
        <v>0</v>
      </c>
      <c r="G20" s="21">
        <v>0</v>
      </c>
      <c r="H20" s="21">
        <v>9.8379359999999991</v>
      </c>
      <c r="I20" s="21">
        <v>1.388889</v>
      </c>
      <c r="J20" s="83"/>
    </row>
    <row r="21" spans="2:10">
      <c r="B21" s="56" t="s">
        <v>241</v>
      </c>
      <c r="C21" s="368">
        <v>73</v>
      </c>
      <c r="D21" s="371">
        <v>4.7122594412512708E-5</v>
      </c>
      <c r="E21" s="22">
        <v>0</v>
      </c>
      <c r="F21" s="22">
        <v>0</v>
      </c>
      <c r="G21" s="22">
        <v>0</v>
      </c>
      <c r="H21" s="22">
        <v>9.8379359999999991</v>
      </c>
      <c r="I21" s="22">
        <v>1.388889</v>
      </c>
      <c r="J21" s="83"/>
    </row>
    <row r="22" spans="2:10">
      <c r="B22" s="85" t="s">
        <v>242</v>
      </c>
      <c r="C22" s="368"/>
      <c r="D22" s="371"/>
      <c r="E22" s="21">
        <v>8.1299551006779271</v>
      </c>
      <c r="F22" s="21">
        <v>12.107739702931998</v>
      </c>
      <c r="G22" s="21">
        <v>21.632502287455132</v>
      </c>
      <c r="H22" s="21">
        <v>32.68747188369975</v>
      </c>
      <c r="I22" s="21">
        <v>18.111861795335901</v>
      </c>
      <c r="J22" s="83"/>
    </row>
    <row r="23" spans="2:10">
      <c r="B23" s="56" t="s">
        <v>243</v>
      </c>
      <c r="C23" s="368">
        <v>1345</v>
      </c>
      <c r="D23" s="371">
        <v>9.5533915370380037E-4</v>
      </c>
      <c r="E23" s="22">
        <v>0</v>
      </c>
      <c r="F23" s="22">
        <v>0.44809559999999993</v>
      </c>
      <c r="G23" s="22">
        <v>6.7064139999999997</v>
      </c>
      <c r="H23" s="22">
        <v>20.972989999999999</v>
      </c>
      <c r="I23" s="22">
        <v>9.1220940000000006</v>
      </c>
      <c r="J23" s="83"/>
    </row>
    <row r="24" spans="2:10">
      <c r="B24" s="56" t="s">
        <v>244</v>
      </c>
      <c r="C24" s="368">
        <v>2050</v>
      </c>
      <c r="D24" s="371">
        <v>1.5463835428659277E-2</v>
      </c>
      <c r="E24" s="22">
        <v>8.6322150000000004</v>
      </c>
      <c r="F24" s="22">
        <v>12.828059999999999</v>
      </c>
      <c r="G24" s="22">
        <v>22.55462</v>
      </c>
      <c r="H24" s="22">
        <v>33.411180000000002</v>
      </c>
      <c r="I24" s="22">
        <v>18.66724</v>
      </c>
      <c r="J24" s="83"/>
    </row>
    <row r="25" spans="2:10">
      <c r="B25" s="85" t="s">
        <v>245</v>
      </c>
      <c r="C25" s="368"/>
      <c r="D25" s="371"/>
      <c r="E25" s="21">
        <v>3.3768153926298647</v>
      </c>
      <c r="F25" s="21">
        <v>16.591482959880661</v>
      </c>
      <c r="G25" s="21">
        <v>18.846611733087915</v>
      </c>
      <c r="H25" s="21">
        <v>16.368178649967291</v>
      </c>
      <c r="I25" s="21">
        <v>12.223251609330834</v>
      </c>
      <c r="J25" s="83"/>
    </row>
    <row r="26" spans="2:10">
      <c r="B26" s="56" t="s">
        <v>246</v>
      </c>
      <c r="C26" s="368">
        <v>13436.000000000002</v>
      </c>
      <c r="D26" s="371">
        <v>2.0606380828881641E-2</v>
      </c>
      <c r="E26" s="22">
        <v>1.587782</v>
      </c>
      <c r="F26" s="22">
        <v>16.15804</v>
      </c>
      <c r="G26" s="22">
        <v>12.94553</v>
      </c>
      <c r="H26" s="22">
        <v>0.51280309999999996</v>
      </c>
      <c r="I26" s="22">
        <v>7.4536149999999992</v>
      </c>
      <c r="J26" s="83"/>
    </row>
    <row r="27" spans="2:10">
      <c r="B27" s="56" t="s">
        <v>247</v>
      </c>
      <c r="C27" s="368">
        <v>2348</v>
      </c>
      <c r="D27" s="371">
        <v>1.4166862441581092E-2</v>
      </c>
      <c r="E27" s="22">
        <v>6.1003170000000004</v>
      </c>
      <c r="F27" s="22">
        <v>17.98995</v>
      </c>
      <c r="G27" s="22">
        <v>28.306009999999997</v>
      </c>
      <c r="H27" s="22">
        <v>40.21855</v>
      </c>
      <c r="I27" s="22">
        <v>19.6738</v>
      </c>
      <c r="J27" s="83"/>
    </row>
    <row r="28" spans="2:10">
      <c r="B28" s="56" t="s">
        <v>248</v>
      </c>
      <c r="C28" s="368">
        <v>12801</v>
      </c>
      <c r="D28" s="371">
        <v>3.6988016237069344E-4</v>
      </c>
      <c r="E28" s="22">
        <v>0</v>
      </c>
      <c r="F28" s="22">
        <v>2.2107649999999999</v>
      </c>
      <c r="G28" s="22">
        <v>2.2107649999999999</v>
      </c>
      <c r="H28" s="22">
        <v>2.2107649999999999</v>
      </c>
      <c r="I28" s="22">
        <v>2.2107649999999999</v>
      </c>
      <c r="J28" s="83"/>
    </row>
    <row r="29" spans="2:10">
      <c r="B29" s="56" t="s">
        <v>249</v>
      </c>
      <c r="C29" s="368">
        <v>1648</v>
      </c>
      <c r="D29" s="371">
        <v>1.9088992332724788E-4</v>
      </c>
      <c r="E29" s="22">
        <v>1.7912290000000002</v>
      </c>
      <c r="F29" s="22">
        <v>-2.8301889999999998</v>
      </c>
      <c r="G29" s="22">
        <v>-3.1158139999999999</v>
      </c>
      <c r="H29" s="22">
        <v>-0.78266100000000016</v>
      </c>
      <c r="I29" s="22">
        <v>-3.2863850000000001</v>
      </c>
      <c r="J29" s="83"/>
    </row>
    <row r="30" spans="2:10">
      <c r="B30" s="56" t="s">
        <v>250</v>
      </c>
      <c r="C30" s="368">
        <v>30</v>
      </c>
      <c r="D30" s="371">
        <v>4.9241583251448818E-5</v>
      </c>
      <c r="E30" s="22">
        <v>0</v>
      </c>
      <c r="F30" s="22">
        <v>-21.052630000000001</v>
      </c>
      <c r="G30" s="22">
        <v>-23.076920000000001</v>
      </c>
      <c r="H30" s="22">
        <v>-37.5</v>
      </c>
      <c r="I30" s="22">
        <v>0</v>
      </c>
      <c r="J30" s="83"/>
    </row>
    <row r="31" spans="2:10">
      <c r="B31" s="85" t="s">
        <v>251</v>
      </c>
      <c r="C31" s="368"/>
      <c r="D31" s="371"/>
      <c r="E31" s="22"/>
      <c r="F31" s="22"/>
      <c r="G31" s="22"/>
      <c r="H31" s="22"/>
      <c r="I31" s="22"/>
      <c r="J31" s="83"/>
    </row>
    <row r="32" spans="2:10">
      <c r="B32" s="56" t="s">
        <v>252</v>
      </c>
      <c r="C32" s="368">
        <v>1258</v>
      </c>
      <c r="D32" s="371">
        <v>7.2929469766883906E-4</v>
      </c>
      <c r="E32" s="22">
        <v>-7.9428109999999996E-2</v>
      </c>
      <c r="F32" s="22">
        <v>-0.55335970000000001</v>
      </c>
      <c r="G32" s="22">
        <v>-0.16028999999999999</v>
      </c>
      <c r="H32" s="22">
        <v>-0.1612199</v>
      </c>
      <c r="I32" s="22">
        <v>-8.1302840000000001E-2</v>
      </c>
      <c r="J32" s="83"/>
    </row>
    <row r="33" spans="2:10">
      <c r="B33" s="56" t="s">
        <v>253</v>
      </c>
      <c r="C33" s="368">
        <v>856</v>
      </c>
      <c r="D33" s="371">
        <v>1.5903820842755228E-3</v>
      </c>
      <c r="E33" s="22">
        <v>0.70588240000000002</v>
      </c>
      <c r="F33" s="22">
        <v>9.7645169999999997</v>
      </c>
      <c r="G33" s="22">
        <v>14.20505</v>
      </c>
      <c r="H33" s="22">
        <v>25.700430000000001</v>
      </c>
      <c r="I33" s="22">
        <v>26.695419999999999</v>
      </c>
      <c r="J33" s="83"/>
    </row>
    <row r="34" spans="2:10">
      <c r="B34" s="85" t="s">
        <v>254</v>
      </c>
      <c r="C34" s="368"/>
      <c r="D34" s="371"/>
      <c r="E34" s="22"/>
      <c r="F34" s="22"/>
      <c r="G34" s="22"/>
      <c r="H34" s="22"/>
      <c r="I34" s="22"/>
      <c r="J34" s="83"/>
    </row>
    <row r="35" spans="2:10" ht="14.25" thickBot="1">
      <c r="B35" s="56" t="s">
        <v>255</v>
      </c>
      <c r="C35" s="368">
        <v>899</v>
      </c>
      <c r="D35" s="371">
        <v>4.8819127560296375E-4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2"/>
      <c r="C36" s="373"/>
      <c r="D36" s="374"/>
      <c r="E36" s="372"/>
      <c r="F36" s="375"/>
      <c r="G36" s="375"/>
      <c r="H36" s="375"/>
      <c r="I36" s="375"/>
      <c r="J36" s="83"/>
    </row>
    <row r="37" spans="2:10">
      <c r="B37" s="367" t="s">
        <v>256</v>
      </c>
      <c r="C37" s="368"/>
      <c r="D37" s="369"/>
      <c r="E37" s="370">
        <v>-5.5760143856720452</v>
      </c>
      <c r="F37" s="370">
        <v>4.965590160575581</v>
      </c>
      <c r="G37" s="370">
        <v>2.4165976363238375</v>
      </c>
      <c r="H37" s="370">
        <v>-2.6142054236072987</v>
      </c>
      <c r="I37" s="370">
        <v>4.1503881625299259</v>
      </c>
      <c r="J37" s="83"/>
    </row>
    <row r="38" spans="2:10">
      <c r="B38" s="85" t="s">
        <v>257</v>
      </c>
      <c r="C38" s="368"/>
      <c r="D38" s="369"/>
      <c r="E38" s="21">
        <v>-5.5760143856720452</v>
      </c>
      <c r="F38" s="21">
        <v>4.965590160575581</v>
      </c>
      <c r="G38" s="21">
        <v>2.4165976363238375</v>
      </c>
      <c r="H38" s="21">
        <v>-2.6142054236072987</v>
      </c>
      <c r="I38" s="21">
        <v>4.1503881625299259</v>
      </c>
      <c r="J38" s="83"/>
    </row>
    <row r="39" spans="2:10">
      <c r="B39" s="56" t="s">
        <v>258</v>
      </c>
      <c r="C39" s="368">
        <v>51085</v>
      </c>
      <c r="D39" s="371">
        <v>0.10258032070843352</v>
      </c>
      <c r="E39" s="22">
        <v>-2.8155619999999999</v>
      </c>
      <c r="F39" s="22">
        <v>3.451867</v>
      </c>
      <c r="G39" s="22">
        <v>-4.7045360000000001</v>
      </c>
      <c r="H39" s="22">
        <v>-3.5835060000000003</v>
      </c>
      <c r="I39" s="22">
        <v>-5.032635</v>
      </c>
      <c r="J39" s="83"/>
    </row>
    <row r="40" spans="2:10">
      <c r="B40" s="56" t="s">
        <v>259</v>
      </c>
      <c r="C40" s="368">
        <v>7220</v>
      </c>
      <c r="D40" s="371">
        <v>1.5121328262826269E-2</v>
      </c>
      <c r="E40" s="22">
        <v>-22.92089</v>
      </c>
      <c r="F40" s="22">
        <v>3.5868009999999999</v>
      </c>
      <c r="G40" s="22">
        <v>-29.984480000000001</v>
      </c>
      <c r="H40" s="22">
        <v>-46.131459999999997</v>
      </c>
      <c r="I40" s="22">
        <v>-18.186969999999999</v>
      </c>
      <c r="J40" s="83"/>
    </row>
    <row r="41" spans="2:10">
      <c r="B41" s="56" t="s">
        <v>260</v>
      </c>
      <c r="C41" s="368">
        <v>8</v>
      </c>
      <c r="D41" s="371">
        <v>1.3869984789563711E-4</v>
      </c>
      <c r="E41" s="22">
        <v>0</v>
      </c>
      <c r="F41" s="22">
        <v>0</v>
      </c>
      <c r="G41" s="22">
        <v>-20</v>
      </c>
      <c r="H41" s="22">
        <v>-38.461539999999999</v>
      </c>
      <c r="I41" s="22">
        <v>-38.461539999999999</v>
      </c>
      <c r="J41" s="83"/>
    </row>
    <row r="42" spans="2:10">
      <c r="B42" s="56" t="s">
        <v>261</v>
      </c>
      <c r="C42" s="368">
        <v>663</v>
      </c>
      <c r="D42" s="371">
        <v>3.9904136860961775E-4</v>
      </c>
      <c r="E42" s="22">
        <v>-17.639749999999999</v>
      </c>
      <c r="F42" s="22">
        <v>-11.71771</v>
      </c>
      <c r="G42" s="22">
        <v>-7.7885949999999999</v>
      </c>
      <c r="H42" s="22">
        <v>-7.0126229999999996</v>
      </c>
      <c r="I42" s="22">
        <v>-20.883050000000001</v>
      </c>
      <c r="J42" s="83"/>
    </row>
    <row r="43" spans="2:10">
      <c r="B43" s="56" t="s">
        <v>262</v>
      </c>
      <c r="C43" s="368">
        <v>1755.9999999999998</v>
      </c>
      <c r="D43" s="371">
        <v>7.9605821780463527E-3</v>
      </c>
      <c r="E43" s="22">
        <v>-9.3911250000000006</v>
      </c>
      <c r="F43" s="22">
        <v>30.074069999999999</v>
      </c>
      <c r="G43" s="22">
        <v>12.061260000000001</v>
      </c>
      <c r="H43" s="22">
        <v>13.804279999999999</v>
      </c>
      <c r="I43" s="22">
        <v>33.739530000000002</v>
      </c>
      <c r="J43" s="83"/>
    </row>
    <row r="44" spans="2:10">
      <c r="B44" s="56" t="s">
        <v>263</v>
      </c>
      <c r="C44" s="368">
        <v>3058</v>
      </c>
      <c r="D44" s="371">
        <v>2.3776950913019417E-3</v>
      </c>
      <c r="E44" s="22">
        <v>-20.87969</v>
      </c>
      <c r="F44" s="22">
        <v>8.4781840000000006</v>
      </c>
      <c r="G44" s="22">
        <v>-11.5418</v>
      </c>
      <c r="H44" s="365">
        <v>-12.976660000000001</v>
      </c>
      <c r="I44" s="22">
        <v>-9.660266</v>
      </c>
      <c r="J44" s="83"/>
    </row>
    <row r="45" spans="2:10">
      <c r="B45" s="56" t="s">
        <v>264</v>
      </c>
      <c r="C45" s="368">
        <v>308</v>
      </c>
      <c r="D45" s="371">
        <v>7.3789800419815502E-4</v>
      </c>
      <c r="E45" s="22">
        <v>-16.98113</v>
      </c>
      <c r="F45" s="22">
        <v>-9.1445430000000005</v>
      </c>
      <c r="G45" s="22">
        <v>-11.239190000000001</v>
      </c>
      <c r="H45" s="365">
        <v>-24.878050000000002</v>
      </c>
      <c r="I45" s="22">
        <v>-0.32362459999999998</v>
      </c>
      <c r="J45" s="83"/>
    </row>
    <row r="46" spans="2:10">
      <c r="B46" s="56" t="s">
        <v>265</v>
      </c>
      <c r="C46" s="368">
        <v>611</v>
      </c>
      <c r="D46" s="371">
        <v>1.0051477839672321E-3</v>
      </c>
      <c r="E46" s="22">
        <v>9.0379620000000003</v>
      </c>
      <c r="F46" s="22">
        <v>-17.297059999999998</v>
      </c>
      <c r="G46" s="22">
        <v>-43.182510000000001</v>
      </c>
      <c r="H46" s="365">
        <v>-55.332360000000001</v>
      </c>
      <c r="I46" s="22">
        <v>-53.869779999999999</v>
      </c>
      <c r="J46" s="83"/>
    </row>
    <row r="47" spans="2:10" ht="14.25" thickBot="1">
      <c r="B47" s="376" t="s">
        <v>266</v>
      </c>
      <c r="C47" s="368">
        <v>5993</v>
      </c>
      <c r="D47" s="371">
        <v>3.9224201697178614E-2</v>
      </c>
      <c r="E47" s="377">
        <v>-4.4635740000000004</v>
      </c>
      <c r="F47" s="377">
        <v>5.1703739999999998</v>
      </c>
      <c r="G47" s="377">
        <v>34.028179999999999</v>
      </c>
      <c r="H47" s="377">
        <v>15.934370000000001</v>
      </c>
      <c r="I47" s="377">
        <v>33.585749999999997</v>
      </c>
      <c r="J47" s="83"/>
    </row>
    <row r="48" spans="2:10">
      <c r="B48" s="366"/>
      <c r="C48" s="368"/>
      <c r="D48" s="371"/>
      <c r="E48" s="22"/>
      <c r="F48" s="22"/>
      <c r="G48" s="22"/>
      <c r="H48" s="22"/>
      <c r="I48" s="22"/>
      <c r="J48" s="83"/>
    </row>
    <row r="49" spans="2:10">
      <c r="B49" s="367" t="s">
        <v>155</v>
      </c>
      <c r="C49" s="368"/>
      <c r="D49" s="371"/>
      <c r="E49" s="370">
        <v>-3.4113459246880522</v>
      </c>
      <c r="F49" s="370">
        <v>-6.5704093755070918</v>
      </c>
      <c r="G49" s="370">
        <v>-8.3747793064722913</v>
      </c>
      <c r="H49" s="370">
        <v>-12.332251941254464</v>
      </c>
      <c r="I49" s="370">
        <v>-12.976519701934027</v>
      </c>
      <c r="J49" s="83"/>
    </row>
    <row r="50" spans="2:10">
      <c r="B50" s="367" t="s">
        <v>156</v>
      </c>
      <c r="C50" s="368"/>
      <c r="D50" s="371"/>
      <c r="E50" s="401"/>
      <c r="F50" s="401"/>
      <c r="G50" s="401"/>
      <c r="H50" s="401"/>
      <c r="I50" s="401"/>
      <c r="J50" s="83"/>
    </row>
    <row r="51" spans="2:10">
      <c r="B51" s="85" t="s">
        <v>157</v>
      </c>
      <c r="C51" s="368"/>
      <c r="D51" s="371"/>
      <c r="E51" s="21">
        <v>6.9204150000000006E-2</v>
      </c>
      <c r="F51" s="21">
        <v>-3.4566189999999997E-2</v>
      </c>
      <c r="G51" s="21">
        <v>5.2049200000000004</v>
      </c>
      <c r="H51" s="21">
        <v>5.204288</v>
      </c>
      <c r="I51" s="21">
        <v>5.4596539999999996</v>
      </c>
      <c r="J51" s="83"/>
    </row>
    <row r="52" spans="2:10">
      <c r="B52" s="56" t="s">
        <v>158</v>
      </c>
      <c r="C52" s="368">
        <v>2892</v>
      </c>
      <c r="D52" s="371">
        <v>1.8554109731243127E-3</v>
      </c>
      <c r="E52" s="22">
        <v>6.9204150000000006E-2</v>
      </c>
      <c r="F52" s="22">
        <v>-3.4566189999999997E-2</v>
      </c>
      <c r="G52" s="22">
        <v>5.2049200000000004</v>
      </c>
      <c r="H52" s="22">
        <v>5.204288</v>
      </c>
      <c r="I52" s="22">
        <v>5.4596539999999996</v>
      </c>
      <c r="J52" s="83"/>
    </row>
    <row r="53" spans="2:10">
      <c r="B53" s="85" t="s">
        <v>159</v>
      </c>
      <c r="C53" s="368"/>
      <c r="D53" s="371"/>
      <c r="E53" s="21">
        <v>0</v>
      </c>
      <c r="F53" s="21">
        <v>-8.9904460000000004</v>
      </c>
      <c r="G53" s="21">
        <v>-20.505330000000001</v>
      </c>
      <c r="H53" s="21">
        <v>-20.1922</v>
      </c>
      <c r="I53" s="21">
        <v>-20.764500000000002</v>
      </c>
      <c r="J53" s="83"/>
    </row>
    <row r="54" spans="2:10">
      <c r="B54" s="56" t="s">
        <v>160</v>
      </c>
      <c r="C54" s="368">
        <v>5237</v>
      </c>
      <c r="D54" s="371">
        <v>2.8001073891799903E-3</v>
      </c>
      <c r="E54" s="22">
        <v>0</v>
      </c>
      <c r="F54" s="22">
        <v>-8.9904460000000004</v>
      </c>
      <c r="G54" s="22">
        <v>-20.505330000000001</v>
      </c>
      <c r="H54" s="22">
        <v>-20.1922</v>
      </c>
      <c r="I54" s="22">
        <v>-20.764500000000002</v>
      </c>
      <c r="J54" s="83"/>
    </row>
    <row r="55" spans="2:10">
      <c r="B55" s="367" t="s">
        <v>161</v>
      </c>
      <c r="C55" s="368"/>
      <c r="D55" s="371"/>
      <c r="E55" s="401"/>
      <c r="F55" s="401"/>
      <c r="G55" s="401"/>
      <c r="H55" s="401"/>
      <c r="I55" s="401"/>
      <c r="J55" s="83"/>
    </row>
    <row r="56" spans="2:10">
      <c r="B56" s="85" t="s">
        <v>162</v>
      </c>
      <c r="C56" s="368"/>
      <c r="D56" s="371"/>
      <c r="E56" s="21">
        <v>-0.96440658133089596</v>
      </c>
      <c r="F56" s="402">
        <v>-4.7963434414447628</v>
      </c>
      <c r="G56" s="402">
        <v>-13.837093504143242</v>
      </c>
      <c r="H56" s="402">
        <v>-16.748295670352796</v>
      </c>
      <c r="I56" s="402">
        <v>-28.662525303241775</v>
      </c>
      <c r="J56" s="83"/>
    </row>
    <row r="57" spans="2:10">
      <c r="B57" s="56" t="s">
        <v>163</v>
      </c>
      <c r="C57" s="368">
        <v>290</v>
      </c>
      <c r="D57" s="371">
        <v>2.8887165554366772E-5</v>
      </c>
      <c r="E57" s="22">
        <v>0</v>
      </c>
      <c r="F57" s="22">
        <v>0</v>
      </c>
      <c r="G57" s="22">
        <v>16</v>
      </c>
      <c r="H57" s="22">
        <v>51.225619999999992</v>
      </c>
      <c r="I57" s="22">
        <v>16</v>
      </c>
      <c r="J57" s="83"/>
    </row>
    <row r="58" spans="2:10">
      <c r="B58" s="56" t="s">
        <v>164</v>
      </c>
      <c r="C58" s="368">
        <v>7073</v>
      </c>
      <c r="D58" s="371">
        <v>1.6297337264502925E-2</v>
      </c>
      <c r="E58" s="22">
        <v>-0.96611599999999997</v>
      </c>
      <c r="F58" s="22">
        <v>-4.8048450000000003</v>
      </c>
      <c r="G58" s="22">
        <v>-13.88998</v>
      </c>
      <c r="H58" s="22">
        <v>-16.868780000000001</v>
      </c>
      <c r="I58" s="22">
        <v>-28.741689999999998</v>
      </c>
      <c r="J58" s="83"/>
    </row>
    <row r="59" spans="2:10">
      <c r="B59" s="367" t="s">
        <v>165</v>
      </c>
      <c r="C59" s="368"/>
      <c r="D59" s="371"/>
      <c r="E59" s="401"/>
      <c r="F59" s="401"/>
      <c r="G59" s="401"/>
      <c r="H59" s="401"/>
      <c r="I59" s="401"/>
      <c r="J59" s="83"/>
    </row>
    <row r="60" spans="2:10">
      <c r="B60" s="85" t="s">
        <v>166</v>
      </c>
      <c r="C60" s="368"/>
      <c r="D60" s="371"/>
      <c r="E60" s="21">
        <v>-4.1307099999999997</v>
      </c>
      <c r="F60" s="402">
        <v>-7.0115219999999994</v>
      </c>
      <c r="G60" s="402">
        <v>-7.1156199999999998</v>
      </c>
      <c r="H60" s="402">
        <v>-11.54078</v>
      </c>
      <c r="I60" s="402">
        <v>-9.8438029999999994</v>
      </c>
      <c r="J60" s="83"/>
    </row>
    <row r="61" spans="2:10">
      <c r="B61" s="56" t="s">
        <v>167</v>
      </c>
      <c r="C61" s="368">
        <v>26551</v>
      </c>
      <c r="D61" s="371">
        <v>7.7789909920053343E-2</v>
      </c>
      <c r="E61" s="22">
        <v>-4.1307099999999997</v>
      </c>
      <c r="F61" s="22">
        <v>-7.0115220000000003</v>
      </c>
      <c r="G61" s="22">
        <v>-7.1156199999999998</v>
      </c>
      <c r="H61" s="22">
        <v>-11.54078</v>
      </c>
      <c r="I61" s="22">
        <v>-9.8438029999999994</v>
      </c>
      <c r="J61" s="83"/>
    </row>
    <row r="62" spans="2:10">
      <c r="B62" s="60" t="s">
        <v>89</v>
      </c>
      <c r="J62" s="83"/>
    </row>
    <row r="65" spans="2:4">
      <c r="D65" s="99"/>
    </row>
    <row r="68" spans="2:4">
      <c r="B68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22" t="s">
        <v>62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30" t="s">
        <v>7</v>
      </c>
      <c r="S2" s="430"/>
    </row>
    <row r="3" spans="2:19" ht="14.25" thickBot="1"/>
    <row r="4" spans="2:19" ht="15.75" customHeight="1">
      <c r="B4" s="443" t="str">
        <f>"Bond Performance Index Total Returns (%)  - as at "&amp; TEXT(Map!$N$16, " mmmm yyyy")</f>
        <v>Bond Performance Index Total Returns (%)  - as at  July 2025</v>
      </c>
      <c r="C4" s="444"/>
      <c r="D4" s="444"/>
      <c r="E4" s="444"/>
      <c r="F4" s="444"/>
      <c r="G4" s="444"/>
      <c r="H4" s="444"/>
      <c r="I4" s="444"/>
      <c r="J4" s="445"/>
      <c r="L4" s="449" t="s">
        <v>68</v>
      </c>
      <c r="M4" s="449"/>
      <c r="N4" s="449"/>
      <c r="O4" s="449"/>
      <c r="P4" s="449"/>
      <c r="Q4" s="449"/>
      <c r="R4" s="449"/>
      <c r="S4" s="449"/>
    </row>
    <row r="5" spans="2:19">
      <c r="B5" s="171"/>
      <c r="C5" s="128" t="s">
        <v>8</v>
      </c>
      <c r="D5" s="128" t="s">
        <v>9</v>
      </c>
      <c r="E5" s="128" t="s">
        <v>10</v>
      </c>
      <c r="F5" s="128" t="s">
        <v>11</v>
      </c>
      <c r="G5" s="128" t="s">
        <v>12</v>
      </c>
      <c r="H5" s="128" t="s">
        <v>13</v>
      </c>
      <c r="I5" s="128" t="s">
        <v>20</v>
      </c>
      <c r="J5" s="172" t="s">
        <v>114</v>
      </c>
    </row>
    <row r="6" spans="2:19">
      <c r="B6" s="173"/>
      <c r="C6" s="3"/>
      <c r="D6" s="3"/>
      <c r="E6" s="3"/>
      <c r="F6" s="3"/>
      <c r="G6" s="3"/>
      <c r="H6" s="3"/>
      <c r="I6" s="3"/>
      <c r="J6" s="174"/>
    </row>
    <row r="7" spans="2:19">
      <c r="B7" s="157" t="s">
        <v>63</v>
      </c>
      <c r="C7" s="175">
        <f>Summary!D11</f>
        <v>1.6552499755026595</v>
      </c>
      <c r="D7" s="175">
        <f>Summary!E11</f>
        <v>6.0547891989463531</v>
      </c>
      <c r="E7" s="175">
        <f>Summary!F11</f>
        <v>5.2677002835603171</v>
      </c>
      <c r="F7" s="175">
        <f>Summary!G11</f>
        <v>11.741092535335795</v>
      </c>
      <c r="G7" s="175">
        <f>Summary!H11</f>
        <v>6.1076277615661256</v>
      </c>
      <c r="H7" s="175">
        <f>Summary!I11</f>
        <v>14.737260094013926</v>
      </c>
      <c r="I7" s="175">
        <f>Summary!J11</f>
        <v>11.772948055562594</v>
      </c>
      <c r="J7" s="176">
        <f>Summary!K11</f>
        <v>11.163714311557404</v>
      </c>
    </row>
    <row r="8" spans="2:19">
      <c r="B8" s="157"/>
      <c r="C8" s="175"/>
      <c r="D8" s="175"/>
      <c r="E8" s="175"/>
      <c r="F8" s="175"/>
      <c r="G8" s="175"/>
      <c r="H8" s="175"/>
      <c r="I8" s="175"/>
      <c r="J8" s="176"/>
    </row>
    <row r="9" spans="2:19">
      <c r="B9" s="157" t="s">
        <v>64</v>
      </c>
      <c r="C9" s="175">
        <f>Summary!D12</f>
        <v>1.6552499755026595</v>
      </c>
      <c r="D9" s="175">
        <f>Summary!E12</f>
        <v>6.0547891989463531</v>
      </c>
      <c r="E9" s="175">
        <f>Summary!F12</f>
        <v>5.2677002835603171</v>
      </c>
      <c r="F9" s="175">
        <f>Summary!G12</f>
        <v>11.741092535335795</v>
      </c>
      <c r="G9" s="175">
        <f>Summary!H12</f>
        <v>6.1076277615661256</v>
      </c>
      <c r="H9" s="175">
        <f>Summary!I12</f>
        <v>14.737260094013926</v>
      </c>
      <c r="I9" s="175">
        <f>Summary!J12</f>
        <v>11.772948055562594</v>
      </c>
      <c r="J9" s="176">
        <f>Summary!K12</f>
        <v>11.163714311557404</v>
      </c>
    </row>
    <row r="10" spans="2:19">
      <c r="B10" s="157"/>
      <c r="C10" s="175"/>
      <c r="D10" s="175"/>
      <c r="E10" s="175"/>
      <c r="F10" s="175"/>
      <c r="G10" s="175"/>
      <c r="H10" s="175"/>
      <c r="I10" s="175"/>
      <c r="J10" s="176"/>
    </row>
    <row r="11" spans="2:19">
      <c r="B11" s="157" t="s">
        <v>131</v>
      </c>
      <c r="C11" s="175"/>
      <c r="D11" s="175"/>
      <c r="E11" s="175"/>
      <c r="F11" s="175"/>
      <c r="G11" s="175"/>
      <c r="H11" s="175"/>
      <c r="I11" s="175"/>
      <c r="J11" s="176"/>
    </row>
    <row r="12" spans="2:19" ht="14.25" thickBot="1">
      <c r="B12" s="140"/>
      <c r="C12" s="177"/>
      <c r="D12" s="177"/>
      <c r="E12" s="177"/>
      <c r="F12" s="177"/>
      <c r="G12" s="177"/>
      <c r="H12" s="177"/>
      <c r="I12" s="177"/>
      <c r="J12" s="178"/>
    </row>
    <row r="13" spans="2:19">
      <c r="B13" s="18" t="s">
        <v>19</v>
      </c>
      <c r="C13" s="18"/>
      <c r="D13" s="162"/>
      <c r="E13" s="162"/>
      <c r="F13" s="162"/>
      <c r="G13" s="162"/>
      <c r="H13" s="162"/>
      <c r="I13" s="162"/>
      <c r="J13" s="105" t="s">
        <v>28</v>
      </c>
    </row>
    <row r="14" spans="2:19" ht="15.75" customHeight="1">
      <c r="B14" s="20" t="s">
        <v>129</v>
      </c>
    </row>
    <row r="15" spans="2:19">
      <c r="B15" s="20" t="s">
        <v>130</v>
      </c>
    </row>
    <row r="21" spans="2:19">
      <c r="L21" s="20" t="s">
        <v>28</v>
      </c>
    </row>
    <row r="22" spans="2:19" ht="14.25" thickBot="1"/>
    <row r="23" spans="2:19" ht="15.75">
      <c r="B23" s="443" t="str">
        <f>"Bond Performance, Index Total Returns  (US$- terms),(%) - as at "&amp; TEXT(Map!$N$16, " mmmm yyyy")</f>
        <v>Bond Performance, Index Total Returns  (US$- terms),(%) - as at  July 2025</v>
      </c>
      <c r="C23" s="444"/>
      <c r="D23" s="444"/>
      <c r="E23" s="444"/>
      <c r="F23" s="444"/>
      <c r="G23" s="444"/>
      <c r="H23" s="444"/>
      <c r="I23" s="444"/>
      <c r="J23" s="445"/>
      <c r="L23" s="449" t="s">
        <v>69</v>
      </c>
      <c r="M23" s="449"/>
      <c r="N23" s="449"/>
      <c r="O23" s="449"/>
      <c r="P23" s="449"/>
      <c r="Q23" s="449"/>
      <c r="R23" s="449"/>
      <c r="S23" s="449"/>
    </row>
    <row r="24" spans="2:19">
      <c r="B24" s="171"/>
      <c r="C24" s="128" t="s">
        <v>8</v>
      </c>
      <c r="D24" s="128" t="s">
        <v>9</v>
      </c>
      <c r="E24" s="128" t="s">
        <v>10</v>
      </c>
      <c r="F24" s="128" t="s">
        <v>11</v>
      </c>
      <c r="G24" s="128" t="s">
        <v>12</v>
      </c>
      <c r="H24" s="128" t="s">
        <v>13</v>
      </c>
      <c r="I24" s="128" t="s">
        <v>20</v>
      </c>
      <c r="J24" s="172" t="s">
        <v>114</v>
      </c>
    </row>
    <row r="25" spans="2:19">
      <c r="B25" s="171"/>
      <c r="C25" s="128"/>
      <c r="D25" s="128"/>
      <c r="E25" s="128"/>
      <c r="F25" s="128"/>
      <c r="G25" s="128"/>
      <c r="H25" s="128"/>
      <c r="I25" s="128"/>
      <c r="J25" s="172"/>
    </row>
    <row r="26" spans="2:19">
      <c r="B26" s="157" t="s">
        <v>65</v>
      </c>
      <c r="C26" s="175">
        <f>Summary!D33</f>
        <v>-1.1666004382539952</v>
      </c>
      <c r="D26" s="175">
        <f>Summary!E33</f>
        <v>8.3147298695669392</v>
      </c>
      <c r="E26" s="175">
        <f>Summary!F33</f>
        <v>7.8789517592370517</v>
      </c>
      <c r="F26" s="175">
        <f>Summary!G33</f>
        <v>11.652766929050129</v>
      </c>
      <c r="G26" s="175">
        <f>Summary!H33</f>
        <v>9.7520105083981115</v>
      </c>
      <c r="H26" s="175">
        <f>Summary!I33</f>
        <v>11.288625776242323</v>
      </c>
      <c r="I26" s="175">
        <f>Summary!J33</f>
        <v>10.330303533164265</v>
      </c>
      <c r="J26" s="176">
        <f>Summary!K33</f>
        <v>7.2077291441145164</v>
      </c>
    </row>
    <row r="27" spans="2:19">
      <c r="B27" s="157"/>
      <c r="C27" s="175"/>
      <c r="D27" s="175"/>
      <c r="E27" s="175"/>
      <c r="F27" s="175"/>
      <c r="G27" s="175"/>
      <c r="H27" s="175"/>
      <c r="I27" s="175"/>
      <c r="J27" s="176"/>
    </row>
    <row r="28" spans="2:19">
      <c r="B28" s="157" t="s">
        <v>66</v>
      </c>
      <c r="C28" s="175">
        <f>Summary!D34</f>
        <v>-1.166600438253973</v>
      </c>
      <c r="D28" s="175">
        <f>Summary!E34</f>
        <v>8.3147298695669605</v>
      </c>
      <c r="E28" s="175">
        <f>Summary!F34</f>
        <v>7.8789517592370517</v>
      </c>
      <c r="F28" s="175">
        <f>Summary!G34</f>
        <v>11.652766929050152</v>
      </c>
      <c r="G28" s="175">
        <f>Summary!H34</f>
        <v>9.7520105083981345</v>
      </c>
      <c r="H28" s="175">
        <f>Summary!I34</f>
        <v>11.288527711193197</v>
      </c>
      <c r="I28" s="175">
        <f>Summary!J34</f>
        <v>10.35256713925261</v>
      </c>
      <c r="J28" s="176">
        <f>Summary!K34</f>
        <v>7.2319423469283883</v>
      </c>
    </row>
    <row r="29" spans="2:19">
      <c r="B29" s="157"/>
      <c r="C29" s="175"/>
      <c r="D29" s="175"/>
      <c r="E29" s="175"/>
      <c r="F29" s="175"/>
      <c r="G29" s="175"/>
      <c r="H29" s="175"/>
      <c r="I29" s="175"/>
      <c r="J29" s="176"/>
    </row>
    <row r="30" spans="2:19">
      <c r="B30" s="157" t="s">
        <v>132</v>
      </c>
      <c r="C30" s="175"/>
      <c r="D30" s="175"/>
      <c r="E30" s="175"/>
      <c r="F30" s="175"/>
      <c r="G30" s="175"/>
      <c r="H30" s="175"/>
      <c r="I30" s="175"/>
      <c r="J30" s="176"/>
    </row>
    <row r="31" spans="2:19" ht="14.25" thickBot="1">
      <c r="B31" s="140"/>
      <c r="C31" s="179"/>
      <c r="D31" s="179"/>
      <c r="E31" s="179"/>
      <c r="F31" s="179"/>
      <c r="G31" s="179"/>
      <c r="H31" s="179"/>
      <c r="I31" s="179"/>
      <c r="J31" s="180"/>
    </row>
    <row r="32" spans="2:19" ht="14.25" thickBot="1">
      <c r="B32" s="181" t="s">
        <v>67</v>
      </c>
      <c r="C32" s="182">
        <f>Summary!D27</f>
        <v>-2.7759022917524412</v>
      </c>
      <c r="D32" s="182">
        <f>Summary!E27</f>
        <v>2.1309180732811628</v>
      </c>
      <c r="E32" s="182">
        <f>Summary!F27</f>
        <v>2.48058185810347</v>
      </c>
      <c r="F32" s="182">
        <f>Summary!G27</f>
        <v>-7.9044874433931156E-2</v>
      </c>
      <c r="G32" s="182">
        <f>Summary!H27</f>
        <v>3.4346095787017861</v>
      </c>
      <c r="H32" s="182">
        <f>Summary!I27</f>
        <v>-3.0056795106888967</v>
      </c>
      <c r="I32" s="182">
        <f>Summary!J27</f>
        <v>-1.2906920211867234</v>
      </c>
      <c r="J32" s="183">
        <f>Summary!K27</f>
        <v>-3.5587018587337704</v>
      </c>
    </row>
    <row r="33" spans="2:12">
      <c r="B33" s="18" t="s">
        <v>19</v>
      </c>
      <c r="C33" s="18"/>
      <c r="D33" s="162"/>
      <c r="E33" s="162"/>
      <c r="F33" s="162"/>
      <c r="G33" s="162"/>
      <c r="H33" s="162"/>
      <c r="I33" s="162"/>
      <c r="J33" s="105" t="s">
        <v>28</v>
      </c>
    </row>
    <row r="34" spans="2:12">
      <c r="B34" s="20" t="s">
        <v>129</v>
      </c>
    </row>
    <row r="35" spans="2:12">
      <c r="B35" s="20" t="s">
        <v>130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22" t="s">
        <v>17</v>
      </c>
      <c r="C2" s="422"/>
      <c r="D2" s="422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5"/>
      <c r="S2" s="25"/>
      <c r="T2" s="104" t="s">
        <v>7</v>
      </c>
      <c r="U2" s="383" t="str">
        <f>IF((SUM(C60:G60)+SUM(P84:T84)+SUM(P93:T93)+SUM(J143:N143))&gt;0,"CHECK WEIGHTS","")</f>
        <v/>
      </c>
      <c r="V2" s="55"/>
    </row>
    <row r="3" spans="2:22" ht="14.25" thickBot="1"/>
    <row r="4" spans="2:22" ht="16.5" thickBot="1">
      <c r="B4" s="461" t="str">
        <f>"Bond Performance Index Total Returns (%)  - as at "&amp;TEXT(Map!$N$16,"mmmm  yyyy")</f>
        <v>Bond Performance Index Total Returns (%)  - as at July  2025</v>
      </c>
      <c r="C4" s="462"/>
      <c r="D4" s="462"/>
      <c r="E4" s="462"/>
      <c r="F4" s="462"/>
      <c r="G4" s="462"/>
      <c r="H4" s="462"/>
      <c r="I4" s="462"/>
      <c r="J4" s="463"/>
      <c r="L4" s="464" t="str">
        <f>"Bond Performance, Index Total Returns  (US$- terms),(%) - as at "&amp;TEXT(Map!$N$16,"mmmm  yyyy")</f>
        <v>Bond Performance, Index Total Returns  (US$- terms),(%) - as at July  2025</v>
      </c>
      <c r="M4" s="465"/>
      <c r="N4" s="465"/>
      <c r="O4" s="465"/>
      <c r="P4" s="465"/>
      <c r="Q4" s="465"/>
      <c r="R4" s="465"/>
      <c r="S4" s="465"/>
      <c r="T4" s="466"/>
    </row>
    <row r="5" spans="2:22" ht="15.75">
      <c r="B5" s="186"/>
      <c r="C5" s="187" t="s">
        <v>8</v>
      </c>
      <c r="D5" s="187" t="s">
        <v>9</v>
      </c>
      <c r="E5" s="187" t="s">
        <v>10</v>
      </c>
      <c r="F5" s="187" t="s">
        <v>11</v>
      </c>
      <c r="G5" s="188" t="s">
        <v>12</v>
      </c>
      <c r="H5" s="187" t="s">
        <v>13</v>
      </c>
      <c r="I5" s="187" t="s">
        <v>20</v>
      </c>
      <c r="J5" s="189" t="s">
        <v>114</v>
      </c>
      <c r="L5" s="186"/>
      <c r="M5" s="190" t="s">
        <v>8</v>
      </c>
      <c r="N5" s="190" t="s">
        <v>9</v>
      </c>
      <c r="O5" s="190" t="s">
        <v>10</v>
      </c>
      <c r="P5" s="190" t="s">
        <v>11</v>
      </c>
      <c r="Q5" s="459" t="s">
        <v>12</v>
      </c>
      <c r="R5" s="190" t="s">
        <v>13</v>
      </c>
      <c r="S5" s="190" t="s">
        <v>20</v>
      </c>
      <c r="T5" s="191" t="s">
        <v>114</v>
      </c>
    </row>
    <row r="6" spans="2:22" ht="15.75">
      <c r="B6" s="192"/>
      <c r="C6" s="193"/>
      <c r="D6" s="193"/>
      <c r="E6" s="193"/>
      <c r="F6" s="193"/>
      <c r="G6" s="193"/>
      <c r="H6" s="193"/>
      <c r="I6" s="193"/>
      <c r="J6" s="194"/>
      <c r="L6" s="195"/>
      <c r="M6" s="196"/>
      <c r="N6" s="196"/>
      <c r="O6" s="196"/>
      <c r="P6" s="196"/>
      <c r="Q6" s="460"/>
      <c r="R6" s="196"/>
      <c r="S6" s="196"/>
      <c r="T6" s="197"/>
    </row>
    <row r="7" spans="2:22" ht="15.75">
      <c r="B7" s="198" t="s">
        <v>63</v>
      </c>
      <c r="C7" s="184">
        <f>Summary!D11</f>
        <v>1.6552499755026595</v>
      </c>
      <c r="D7" s="184">
        <f>Summary!E11</f>
        <v>6.0547891989463531</v>
      </c>
      <c r="E7" s="184">
        <f>Summary!F11</f>
        <v>5.2677002835603171</v>
      </c>
      <c r="F7" s="184">
        <f>Summary!G11</f>
        <v>11.741092535335795</v>
      </c>
      <c r="G7" s="184">
        <f>Summary!H11</f>
        <v>6.1076277615661256</v>
      </c>
      <c r="H7" s="184">
        <f>Summary!I11</f>
        <v>14.737260094013926</v>
      </c>
      <c r="I7" s="184">
        <f>Summary!J11</f>
        <v>11.772948055562594</v>
      </c>
      <c r="J7" s="199">
        <f>Summary!K11</f>
        <v>11.163714311557404</v>
      </c>
      <c r="L7" s="198" t="s">
        <v>65</v>
      </c>
      <c r="M7" s="184">
        <f>Summary!D33</f>
        <v>-1.1666004382539952</v>
      </c>
      <c r="N7" s="184">
        <f>Summary!E33</f>
        <v>8.3147298695669392</v>
      </c>
      <c r="O7" s="184">
        <f>Summary!F33</f>
        <v>7.8789517592370517</v>
      </c>
      <c r="P7" s="184">
        <f>Summary!G33</f>
        <v>11.652766929050129</v>
      </c>
      <c r="Q7" s="184">
        <f>Summary!H33</f>
        <v>9.7520105083981115</v>
      </c>
      <c r="R7" s="184">
        <f>Summary!I33</f>
        <v>11.288625776242323</v>
      </c>
      <c r="S7" s="184">
        <f>Summary!J33</f>
        <v>10.330303533164265</v>
      </c>
      <c r="T7" s="199">
        <f>Summary!K33</f>
        <v>7.2077291441145164</v>
      </c>
    </row>
    <row r="8" spans="2:22" ht="15.75">
      <c r="B8" s="200"/>
      <c r="C8" s="380"/>
      <c r="D8" s="184"/>
      <c r="E8" s="184"/>
      <c r="F8" s="184"/>
      <c r="G8" s="184"/>
      <c r="H8" s="184"/>
      <c r="I8" s="184"/>
      <c r="J8" s="199"/>
      <c r="L8" s="200"/>
      <c r="M8" s="184"/>
      <c r="N8" s="184"/>
      <c r="O8" s="184"/>
      <c r="P8" s="184"/>
      <c r="Q8" s="184"/>
      <c r="R8" s="184"/>
      <c r="S8" s="184"/>
      <c r="T8" s="199"/>
    </row>
    <row r="9" spans="2:22" ht="15.75">
      <c r="B9" s="198" t="s">
        <v>64</v>
      </c>
      <c r="C9" s="184">
        <f>Summary!D12</f>
        <v>1.6552499755026595</v>
      </c>
      <c r="D9" s="184">
        <f>Summary!E12</f>
        <v>6.0547891989463531</v>
      </c>
      <c r="E9" s="184">
        <f>Summary!F12</f>
        <v>5.2677002835603171</v>
      </c>
      <c r="F9" s="184">
        <f>Summary!G12</f>
        <v>11.741092535335795</v>
      </c>
      <c r="G9" s="184">
        <f>Summary!H12</f>
        <v>6.1076277615661256</v>
      </c>
      <c r="H9" s="184">
        <f>Summary!I12</f>
        <v>14.737260094013926</v>
      </c>
      <c r="I9" s="184">
        <f>Summary!J12</f>
        <v>11.772948055562594</v>
      </c>
      <c r="J9" s="199">
        <f>Summary!K12</f>
        <v>11.163714311557404</v>
      </c>
      <c r="L9" s="198" t="s">
        <v>66</v>
      </c>
      <c r="M9" s="184">
        <f>Summary!D34</f>
        <v>-1.166600438253973</v>
      </c>
      <c r="N9" s="184">
        <f>Summary!E34</f>
        <v>8.3147298695669605</v>
      </c>
      <c r="O9" s="184">
        <f>Summary!F34</f>
        <v>7.8789517592370517</v>
      </c>
      <c r="P9" s="184">
        <f>Summary!G34</f>
        <v>11.652766929050152</v>
      </c>
      <c r="Q9" s="184">
        <f>Summary!H34</f>
        <v>9.7520105083981345</v>
      </c>
      <c r="R9" s="184">
        <f>Summary!I34</f>
        <v>11.288527711193197</v>
      </c>
      <c r="S9" s="184">
        <f>Summary!J34</f>
        <v>10.35256713925261</v>
      </c>
      <c r="T9" s="199">
        <f>Summary!K34</f>
        <v>7.2319423469283883</v>
      </c>
    </row>
    <row r="10" spans="2:22" ht="15.75">
      <c r="B10" s="198"/>
      <c r="C10" s="184"/>
      <c r="D10" s="184"/>
      <c r="E10" s="184"/>
      <c r="F10" s="184"/>
      <c r="G10" s="184"/>
      <c r="H10" s="184"/>
      <c r="I10" s="184"/>
      <c r="J10" s="199"/>
      <c r="L10" s="198"/>
      <c r="M10" s="184"/>
      <c r="N10" s="184"/>
      <c r="O10" s="184"/>
      <c r="P10" s="184"/>
      <c r="Q10" s="184"/>
      <c r="R10" s="184"/>
      <c r="S10" s="184"/>
      <c r="T10" s="199"/>
    </row>
    <row r="11" spans="2:22" ht="15.75">
      <c r="B11" s="198" t="s">
        <v>131</v>
      </c>
      <c r="C11" s="184"/>
      <c r="D11" s="184"/>
      <c r="E11" s="184"/>
      <c r="F11" s="184"/>
      <c r="G11" s="184"/>
      <c r="H11" s="184"/>
      <c r="I11" s="184"/>
      <c r="J11" s="199"/>
      <c r="L11" s="198" t="s">
        <v>132</v>
      </c>
      <c r="M11" s="184"/>
      <c r="N11" s="184"/>
      <c r="O11" s="184"/>
      <c r="P11" s="184"/>
      <c r="Q11" s="184"/>
      <c r="R11" s="184"/>
      <c r="S11" s="184"/>
      <c r="T11" s="199"/>
    </row>
    <row r="12" spans="2:22" ht="16.5" thickBot="1">
      <c r="B12" s="124"/>
      <c r="C12" s="125"/>
      <c r="D12" s="125"/>
      <c r="E12" s="125"/>
      <c r="F12" s="125"/>
      <c r="G12" s="125"/>
      <c r="H12" s="125"/>
      <c r="I12" s="125"/>
      <c r="J12" s="126"/>
      <c r="L12" s="201"/>
      <c r="M12" s="202"/>
      <c r="N12" s="202"/>
      <c r="O12" s="202"/>
      <c r="P12" s="202"/>
      <c r="Q12" s="202"/>
      <c r="R12" s="202"/>
      <c r="S12" s="202"/>
      <c r="T12" s="203"/>
    </row>
    <row r="13" spans="2:22" ht="16.5" thickBot="1">
      <c r="B13" s="60" t="s">
        <v>19</v>
      </c>
      <c r="L13" s="204" t="s">
        <v>67</v>
      </c>
      <c r="M13" s="205">
        <f>Summary!D27</f>
        <v>-2.7759022917524412</v>
      </c>
      <c r="N13" s="205">
        <f>Summary!E27</f>
        <v>2.1309180732811628</v>
      </c>
      <c r="O13" s="205">
        <f>Summary!F27</f>
        <v>2.48058185810347</v>
      </c>
      <c r="P13" s="205">
        <f>Summary!G27</f>
        <v>-7.9044874433931156E-2</v>
      </c>
      <c r="Q13" s="205">
        <f>Summary!H27</f>
        <v>3.4346095787017861</v>
      </c>
      <c r="R13" s="205">
        <f>Summary!I27</f>
        <v>-3.0056795106888967</v>
      </c>
      <c r="S13" s="205">
        <f>Summary!J27</f>
        <v>-1.2906920211867234</v>
      </c>
      <c r="T13" s="206">
        <f>Summary!K27</f>
        <v>-3.5587018587337704</v>
      </c>
    </row>
    <row r="14" spans="2:22">
      <c r="B14" s="20" t="s">
        <v>129</v>
      </c>
      <c r="L14" s="60" t="s">
        <v>19</v>
      </c>
    </row>
    <row r="15" spans="2:22" ht="14.25" thickBot="1">
      <c r="B15" s="20" t="s">
        <v>130</v>
      </c>
      <c r="L15" s="20" t="s">
        <v>129</v>
      </c>
    </row>
    <row r="16" spans="2:22" ht="16.5" thickBot="1">
      <c r="B16" s="456" t="str">
        <f>"Bond Performance, Index Total Returns,(%) - as at "&amp;TEXT(Map!$N$16,"mmmm  yyyy")</f>
        <v>Bond Performance, Index Total Returns,(%) - as at July  2025</v>
      </c>
      <c r="C16" s="457"/>
      <c r="D16" s="457"/>
      <c r="E16" s="457"/>
      <c r="F16" s="457"/>
      <c r="G16" s="457"/>
      <c r="H16" s="458"/>
      <c r="L16" s="456" t="str">
        <f>"Bond Performance, Index Total Returns  (US$- terms),(%) - as at "&amp;TEXT(Map!$N$16,"mmmm  yyyy")</f>
        <v>Bond Performance, Index Total Returns  (US$- terms),(%) - as at July  2025</v>
      </c>
      <c r="M16" s="457"/>
      <c r="N16" s="457"/>
      <c r="O16" s="457"/>
      <c r="P16" s="457"/>
      <c r="Q16" s="457"/>
      <c r="R16" s="458"/>
    </row>
    <row r="38" spans="2:20" ht="14.25" thickBot="1"/>
    <row r="39" spans="2:20" ht="16.5" thickBot="1">
      <c r="B39" s="453" t="str">
        <f>"IJG Namibia ALBI  - as at "&amp;TEXT(Map!$N$16,"mmmm  yyyy")</f>
        <v>IJG Namibia ALBI  - as at July  2025</v>
      </c>
      <c r="C39" s="454"/>
      <c r="D39" s="454"/>
      <c r="E39" s="454"/>
      <c r="F39" s="454"/>
      <c r="G39" s="455"/>
      <c r="J39" s="453" t="str">
        <f>"IJG Namibia ALBI  -Premiums- [bp] as at "&amp;TEXT(Map!$N$16,"mmmm  yyyy")</f>
        <v>IJG Namibia ALBI  -Premiums- [bp] as at July  2025</v>
      </c>
      <c r="K39" s="454"/>
      <c r="L39" s="454"/>
      <c r="M39" s="454"/>
      <c r="N39" s="455"/>
      <c r="P39" s="453" t="str">
        <f>"IJG Namibia GOVI  -Weights [%] as at "&amp;TEXT(Map!$N$16,"mmmm  yyyy")</f>
        <v>IJG Namibia GOVI  -Weights [%] as at July  2025</v>
      </c>
      <c r="Q39" s="454"/>
      <c r="R39" s="454"/>
      <c r="S39" s="454"/>
      <c r="T39" s="455"/>
    </row>
    <row r="40" spans="2:20" ht="16.5" thickBot="1">
      <c r="B40" s="207"/>
      <c r="C40" s="190" t="s">
        <v>31</v>
      </c>
      <c r="D40" s="190" t="s">
        <v>32</v>
      </c>
      <c r="E40" s="190" t="s">
        <v>33</v>
      </c>
      <c r="F40" s="190" t="s">
        <v>34</v>
      </c>
      <c r="G40" s="191" t="s">
        <v>35</v>
      </c>
      <c r="J40" s="208" t="s">
        <v>31</v>
      </c>
      <c r="K40" s="209" t="s">
        <v>32</v>
      </c>
      <c r="L40" s="209" t="s">
        <v>33</v>
      </c>
      <c r="M40" s="209" t="s">
        <v>34</v>
      </c>
      <c r="N40" s="210" t="s">
        <v>35</v>
      </c>
      <c r="P40" s="211" t="s">
        <v>31</v>
      </c>
      <c r="Q40" s="212" t="s">
        <v>32</v>
      </c>
      <c r="R40" s="212" t="s">
        <v>33</v>
      </c>
      <c r="S40" s="212" t="s">
        <v>34</v>
      </c>
      <c r="T40" s="213" t="s">
        <v>35</v>
      </c>
    </row>
    <row r="41" spans="2:20" ht="15.75">
      <c r="B41" s="207"/>
      <c r="C41" s="214"/>
      <c r="D41" s="214"/>
      <c r="E41" s="214"/>
      <c r="F41" s="214"/>
      <c r="G41" s="215"/>
      <c r="H41" s="97"/>
      <c r="J41" s="216" t="s">
        <v>81</v>
      </c>
      <c r="K41" s="217" t="s">
        <v>81</v>
      </c>
      <c r="L41" s="217" t="s">
        <v>81</v>
      </c>
      <c r="M41" s="217" t="s">
        <v>121</v>
      </c>
      <c r="N41" s="218" t="s">
        <v>121</v>
      </c>
      <c r="P41" s="216" t="s">
        <v>81</v>
      </c>
      <c r="Q41" s="217" t="s">
        <v>81</v>
      </c>
      <c r="R41" s="217" t="s">
        <v>81</v>
      </c>
      <c r="S41" s="217" t="s">
        <v>121</v>
      </c>
      <c r="T41" s="218" t="s">
        <v>121</v>
      </c>
    </row>
    <row r="42" spans="2:20" ht="15.75">
      <c r="B42" s="198" t="s">
        <v>72</v>
      </c>
      <c r="C42" s="184">
        <v>399.14554476863287</v>
      </c>
      <c r="D42" s="184">
        <v>392.64626752166839</v>
      </c>
      <c r="E42" s="184">
        <v>376.35786915749992</v>
      </c>
      <c r="F42" s="184">
        <v>379.17190524106809</v>
      </c>
      <c r="G42" s="199">
        <v>357.2056937266936</v>
      </c>
      <c r="J42" s="219">
        <v>3.5000000000000004</v>
      </c>
      <c r="K42" s="220">
        <v>4.5</v>
      </c>
      <c r="L42" s="220">
        <v>41.942</v>
      </c>
      <c r="M42" s="220">
        <v>21.064</v>
      </c>
      <c r="N42" s="221">
        <v>-10</v>
      </c>
      <c r="P42" s="222">
        <v>10.701535427413173</v>
      </c>
      <c r="Q42" s="223">
        <v>10.848570552149736</v>
      </c>
      <c r="R42" s="223">
        <v>10.852230669686136</v>
      </c>
      <c r="S42" s="223">
        <v>9.4539067604126856</v>
      </c>
      <c r="T42" s="224">
        <v>10.592746643378053</v>
      </c>
    </row>
    <row r="43" spans="2:20" ht="15.75">
      <c r="B43" s="200"/>
      <c r="C43" s="184"/>
      <c r="D43" s="184"/>
      <c r="E43" s="184"/>
      <c r="F43" s="184"/>
      <c r="G43" s="199"/>
      <c r="J43" s="225"/>
      <c r="K43" s="226"/>
      <c r="L43" s="226"/>
      <c r="M43" s="226"/>
      <c r="N43" s="227"/>
      <c r="P43" s="222"/>
      <c r="Q43" s="223"/>
      <c r="R43" s="223"/>
      <c r="S43" s="223"/>
      <c r="T43" s="224"/>
    </row>
    <row r="44" spans="2:20" ht="15.75">
      <c r="B44" s="198" t="s">
        <v>73</v>
      </c>
      <c r="C44" s="184">
        <v>400.514930784125</v>
      </c>
      <c r="D44" s="184">
        <v>393.99335585780648</v>
      </c>
      <c r="E44" s="184">
        <v>377.64907535934645</v>
      </c>
      <c r="F44" s="184">
        <v>380.47276582014734</v>
      </c>
      <c r="G44" s="199">
        <v>358.43119276596514</v>
      </c>
      <c r="J44" s="216" t="s">
        <v>124</v>
      </c>
      <c r="K44" s="217" t="s">
        <v>124</v>
      </c>
      <c r="L44" s="217" t="s">
        <v>124</v>
      </c>
      <c r="M44" s="217" t="s">
        <v>81</v>
      </c>
      <c r="N44" s="218" t="s">
        <v>81</v>
      </c>
      <c r="O44" s="228"/>
      <c r="P44" s="229" t="s">
        <v>124</v>
      </c>
      <c r="Q44" s="230" t="s">
        <v>124</v>
      </c>
      <c r="R44" s="230" t="s">
        <v>124</v>
      </c>
      <c r="S44" s="230" t="s">
        <v>81</v>
      </c>
      <c r="T44" s="231" t="s">
        <v>81</v>
      </c>
    </row>
    <row r="45" spans="2:20" ht="15.75">
      <c r="B45" s="198"/>
      <c r="C45" s="184"/>
      <c r="D45" s="184"/>
      <c r="E45" s="184"/>
      <c r="F45" s="184"/>
      <c r="G45" s="199"/>
      <c r="J45" s="219">
        <v>3</v>
      </c>
      <c r="K45" s="220">
        <v>7.1290000000000004</v>
      </c>
      <c r="L45" s="220">
        <v>6.8079999999999998</v>
      </c>
      <c r="M45" s="220">
        <v>54</v>
      </c>
      <c r="N45" s="221">
        <v>26.797999999999998</v>
      </c>
      <c r="P45" s="222">
        <v>9.3188344283855606</v>
      </c>
      <c r="Q45" s="223">
        <v>9.175177519460588</v>
      </c>
      <c r="R45" s="223">
        <v>7.4785624340939094</v>
      </c>
      <c r="S45" s="223">
        <v>9.1565451883032196</v>
      </c>
      <c r="T45" s="224">
        <v>8.8791793817536551</v>
      </c>
    </row>
    <row r="46" spans="2:20" ht="15.75">
      <c r="B46" s="198" t="s">
        <v>133</v>
      </c>
      <c r="C46" s="184"/>
      <c r="D46" s="184"/>
      <c r="E46" s="184"/>
      <c r="F46" s="184">
        <v>0</v>
      </c>
      <c r="G46" s="199">
        <v>0</v>
      </c>
      <c r="J46" s="225"/>
      <c r="K46" s="226"/>
      <c r="L46" s="226"/>
      <c r="M46" s="226"/>
      <c r="N46" s="227"/>
      <c r="P46" s="232"/>
      <c r="Q46" s="193"/>
      <c r="R46" s="193"/>
      <c r="S46" s="193"/>
      <c r="T46" s="233"/>
    </row>
    <row r="47" spans="2:20" ht="16.5" thickBot="1">
      <c r="B47" s="234"/>
      <c r="C47" s="235"/>
      <c r="D47" s="235"/>
      <c r="E47" s="235"/>
      <c r="F47" s="235"/>
      <c r="G47" s="236"/>
      <c r="J47" s="216" t="s">
        <v>82</v>
      </c>
      <c r="K47" s="217" t="s">
        <v>82</v>
      </c>
      <c r="L47" s="217" t="s">
        <v>82</v>
      </c>
      <c r="M47" s="217" t="s">
        <v>124</v>
      </c>
      <c r="N47" s="218" t="s">
        <v>124</v>
      </c>
      <c r="O47" s="228"/>
      <c r="P47" s="229" t="s">
        <v>82</v>
      </c>
      <c r="Q47" s="230" t="s">
        <v>82</v>
      </c>
      <c r="R47" s="230" t="s">
        <v>82</v>
      </c>
      <c r="S47" s="230" t="s">
        <v>124</v>
      </c>
      <c r="T47" s="231" t="s">
        <v>124</v>
      </c>
    </row>
    <row r="48" spans="2:20" ht="15.75">
      <c r="B48" s="237"/>
      <c r="C48" s="193"/>
      <c r="D48" s="193"/>
      <c r="E48" s="193"/>
      <c r="F48" s="193"/>
      <c r="G48" s="194"/>
      <c r="J48" s="219">
        <v>80.5</v>
      </c>
      <c r="K48" s="220">
        <v>42.201999999999998</v>
      </c>
      <c r="L48" s="220">
        <v>-7.0000000000000009</v>
      </c>
      <c r="M48" s="220">
        <v>3.9899999999999998</v>
      </c>
      <c r="N48" s="221">
        <v>-53.046000000000006</v>
      </c>
      <c r="P48" s="222">
        <v>9.044360005117575</v>
      </c>
      <c r="Q48" s="223">
        <v>9.187600801608685</v>
      </c>
      <c r="R48" s="223">
        <v>10.227705203417685</v>
      </c>
      <c r="S48" s="223">
        <v>6.4196632086337191</v>
      </c>
      <c r="T48" s="224">
        <v>5.9542907464365582</v>
      </c>
    </row>
    <row r="49" spans="2:20" ht="31.5">
      <c r="B49" s="381" t="s">
        <v>74</v>
      </c>
      <c r="C49" s="184">
        <v>5.5602356698889661</v>
      </c>
      <c r="D49" s="184">
        <v>5.4286237172399066</v>
      </c>
      <c r="E49" s="184">
        <v>5.5241258214776314</v>
      </c>
      <c r="F49" s="184">
        <v>5.4423807725016138</v>
      </c>
      <c r="G49" s="199">
        <v>5.4953401778698732</v>
      </c>
      <c r="J49" s="225"/>
      <c r="K49" s="226"/>
      <c r="L49" s="226"/>
      <c r="M49" s="226"/>
      <c r="N49" s="227"/>
      <c r="P49" s="232"/>
      <c r="Q49" s="193"/>
      <c r="R49" s="193"/>
      <c r="S49" s="193"/>
      <c r="T49" s="233"/>
    </row>
    <row r="50" spans="2:20" ht="15.75">
      <c r="B50" s="198"/>
      <c r="C50" s="184"/>
      <c r="D50" s="184"/>
      <c r="E50" s="184"/>
      <c r="F50" s="184"/>
      <c r="G50" s="199"/>
      <c r="J50" s="216" t="s">
        <v>102</v>
      </c>
      <c r="K50" s="217" t="s">
        <v>102</v>
      </c>
      <c r="L50" s="217" t="s">
        <v>102</v>
      </c>
      <c r="M50" s="217" t="s">
        <v>82</v>
      </c>
      <c r="N50" s="218" t="s">
        <v>82</v>
      </c>
      <c r="O50" s="228"/>
      <c r="P50" s="229" t="s">
        <v>102</v>
      </c>
      <c r="Q50" s="230" t="s">
        <v>102</v>
      </c>
      <c r="R50" s="230" t="s">
        <v>102</v>
      </c>
      <c r="S50" s="230" t="s">
        <v>82</v>
      </c>
      <c r="T50" s="231" t="s">
        <v>82</v>
      </c>
    </row>
    <row r="51" spans="2:20" ht="31.5">
      <c r="B51" s="381" t="s">
        <v>75</v>
      </c>
      <c r="C51" s="184">
        <v>5.5602356698889661</v>
      </c>
      <c r="D51" s="184">
        <v>5.4286237172399066</v>
      </c>
      <c r="E51" s="184">
        <v>5.5241258214776314</v>
      </c>
      <c r="F51" s="184">
        <v>5.4423807725016138</v>
      </c>
      <c r="G51" s="199">
        <v>5.4953401778698732</v>
      </c>
      <c r="J51" s="219">
        <v>84</v>
      </c>
      <c r="K51" s="220">
        <v>70.028999999999996</v>
      </c>
      <c r="L51" s="220">
        <v>56.31</v>
      </c>
      <c r="M51" s="220">
        <v>-7.0000000000000009</v>
      </c>
      <c r="N51" s="221">
        <v>0</v>
      </c>
      <c r="P51" s="222">
        <v>12.495953626513533</v>
      </c>
      <c r="Q51" s="223">
        <v>12.29453470162885</v>
      </c>
      <c r="R51" s="223">
        <v>12.129130222984768</v>
      </c>
      <c r="S51" s="223">
        <v>9.2587323891283457</v>
      </c>
      <c r="T51" s="224">
        <v>10.348488211121328</v>
      </c>
    </row>
    <row r="52" spans="2:20" ht="15.75">
      <c r="B52" s="198"/>
      <c r="C52" s="184"/>
      <c r="D52" s="184"/>
      <c r="E52" s="184"/>
      <c r="F52" s="184"/>
      <c r="G52" s="199"/>
      <c r="J52" s="225"/>
      <c r="K52" s="226"/>
      <c r="L52" s="226"/>
      <c r="M52" s="226"/>
      <c r="N52" s="227"/>
      <c r="P52" s="232"/>
      <c r="Q52" s="193"/>
      <c r="R52" s="193"/>
      <c r="S52" s="193"/>
      <c r="T52" s="233"/>
    </row>
    <row r="53" spans="2:20" ht="31.5">
      <c r="B53" s="381" t="s">
        <v>135</v>
      </c>
      <c r="C53" s="184">
        <v>0</v>
      </c>
      <c r="D53" s="184">
        <v>0</v>
      </c>
      <c r="E53" s="184">
        <v>0</v>
      </c>
      <c r="F53" s="184">
        <v>0</v>
      </c>
      <c r="G53" s="199">
        <v>0</v>
      </c>
      <c r="J53" s="216" t="s">
        <v>103</v>
      </c>
      <c r="K53" s="217" t="s">
        <v>103</v>
      </c>
      <c r="L53" s="217" t="s">
        <v>103</v>
      </c>
      <c r="M53" s="217" t="s">
        <v>102</v>
      </c>
      <c r="N53" s="218" t="s">
        <v>102</v>
      </c>
      <c r="O53" s="228"/>
      <c r="P53" s="216" t="s">
        <v>103</v>
      </c>
      <c r="Q53" s="217" t="s">
        <v>103</v>
      </c>
      <c r="R53" s="217" t="s">
        <v>103</v>
      </c>
      <c r="S53" s="217" t="s">
        <v>102</v>
      </c>
      <c r="T53" s="231" t="s">
        <v>102</v>
      </c>
    </row>
    <row r="54" spans="2:20" ht="15.75">
      <c r="B54" s="198"/>
      <c r="C54" s="184"/>
      <c r="D54" s="184"/>
      <c r="E54" s="184"/>
      <c r="F54" s="184"/>
      <c r="G54" s="199"/>
      <c r="J54" s="219">
        <v>82</v>
      </c>
      <c r="K54" s="220">
        <v>68.108000000000004</v>
      </c>
      <c r="L54" s="220">
        <v>47.851999999999997</v>
      </c>
      <c r="M54" s="220">
        <v>51.59</v>
      </c>
      <c r="N54" s="221">
        <v>-16</v>
      </c>
      <c r="P54" s="222">
        <v>11.066169197050799</v>
      </c>
      <c r="Q54" s="223">
        <v>11.011105239422852</v>
      </c>
      <c r="R54" s="223">
        <v>11.088468501596889</v>
      </c>
      <c r="S54" s="223">
        <v>10.916534709237043</v>
      </c>
      <c r="T54" s="224">
        <v>10.94776221825256</v>
      </c>
    </row>
    <row r="55" spans="2:20" ht="15.75">
      <c r="B55" s="238"/>
      <c r="C55" s="184"/>
      <c r="D55" s="184"/>
      <c r="E55" s="184"/>
      <c r="F55" s="184"/>
      <c r="G55" s="199"/>
      <c r="J55" s="225"/>
      <c r="K55" s="226"/>
      <c r="L55" s="226"/>
      <c r="M55" s="226"/>
      <c r="N55" s="227"/>
      <c r="P55" s="222"/>
      <c r="Q55" s="223"/>
      <c r="R55" s="223"/>
      <c r="S55" s="223"/>
      <c r="T55" s="233"/>
    </row>
    <row r="56" spans="2:20" ht="15.75">
      <c r="B56" s="200" t="s">
        <v>76</v>
      </c>
      <c r="C56" s="184">
        <v>100</v>
      </c>
      <c r="D56" s="184">
        <v>100.00000000000003</v>
      </c>
      <c r="E56" s="184">
        <v>99.999999999999972</v>
      </c>
      <c r="F56" s="184">
        <v>100</v>
      </c>
      <c r="G56" s="199">
        <v>100</v>
      </c>
      <c r="J56" s="216" t="s">
        <v>104</v>
      </c>
      <c r="K56" s="217" t="s">
        <v>104</v>
      </c>
      <c r="L56" s="217" t="s">
        <v>104</v>
      </c>
      <c r="M56" s="217" t="s">
        <v>103</v>
      </c>
      <c r="N56" s="218" t="s">
        <v>103</v>
      </c>
      <c r="P56" s="229" t="s">
        <v>104</v>
      </c>
      <c r="Q56" s="230" t="s">
        <v>104</v>
      </c>
      <c r="R56" s="230" t="s">
        <v>104</v>
      </c>
      <c r="S56" s="230" t="s">
        <v>103</v>
      </c>
      <c r="T56" s="231" t="s">
        <v>103</v>
      </c>
    </row>
    <row r="57" spans="2:20" ht="15.75">
      <c r="B57" s="198"/>
      <c r="C57" s="184"/>
      <c r="D57" s="184"/>
      <c r="E57" s="184"/>
      <c r="F57" s="184"/>
      <c r="G57" s="199"/>
      <c r="J57" s="219">
        <v>85</v>
      </c>
      <c r="K57" s="220">
        <v>73.165000000000006</v>
      </c>
      <c r="L57" s="220">
        <v>60.528000000000006</v>
      </c>
      <c r="M57" s="220">
        <v>21.504999999999999</v>
      </c>
      <c r="N57" s="221">
        <v>-72</v>
      </c>
      <c r="P57" s="222">
        <v>9.563864340270813</v>
      </c>
      <c r="Q57" s="223">
        <v>9.5214480503573728</v>
      </c>
      <c r="R57" s="223">
        <v>9.4718812316465204</v>
      </c>
      <c r="S57" s="223">
        <v>9.7498884385777256</v>
      </c>
      <c r="T57" s="224">
        <v>9.9901774313484939</v>
      </c>
    </row>
    <row r="58" spans="2:20" ht="15.75">
      <c r="B58" s="198" t="s">
        <v>134</v>
      </c>
      <c r="C58" s="184">
        <v>0</v>
      </c>
      <c r="D58" s="184">
        <v>0</v>
      </c>
      <c r="E58" s="184">
        <v>0</v>
      </c>
      <c r="F58" s="184">
        <v>0</v>
      </c>
      <c r="G58" s="199">
        <v>0</v>
      </c>
      <c r="J58" s="225"/>
      <c r="K58" s="226"/>
      <c r="L58" s="226"/>
      <c r="M58" s="226"/>
      <c r="N58" s="227"/>
      <c r="P58" s="232"/>
      <c r="Q58" s="193"/>
      <c r="R58" s="193"/>
      <c r="S58" s="193"/>
      <c r="T58" s="233"/>
    </row>
    <row r="59" spans="2:20" ht="16.5" thickBot="1">
      <c r="B59" s="239"/>
      <c r="C59" s="240"/>
      <c r="D59" s="240"/>
      <c r="E59" s="240"/>
      <c r="F59" s="240"/>
      <c r="G59" s="241"/>
      <c r="J59" s="216" t="s">
        <v>105</v>
      </c>
      <c r="K59" s="217" t="s">
        <v>105</v>
      </c>
      <c r="L59" s="217" t="s">
        <v>105</v>
      </c>
      <c r="M59" s="217" t="s">
        <v>104</v>
      </c>
      <c r="N59" s="218" t="s">
        <v>104</v>
      </c>
      <c r="P59" s="229" t="s">
        <v>105</v>
      </c>
      <c r="Q59" s="230" t="s">
        <v>105</v>
      </c>
      <c r="R59" s="230" t="s">
        <v>105</v>
      </c>
      <c r="S59" s="230" t="s">
        <v>104</v>
      </c>
      <c r="T59" s="231" t="s">
        <v>104</v>
      </c>
    </row>
    <row r="60" spans="2:20" ht="15.75">
      <c r="C60" s="382" t="str">
        <f>IF(SUM(C56:C58)=100,"",1)</f>
        <v/>
      </c>
      <c r="D60" s="382" t="str">
        <f t="shared" ref="D60:G60" si="0">IF(SUM(D56:D58)=100,"",1)</f>
        <v/>
      </c>
      <c r="E60" s="382" t="str">
        <f t="shared" si="0"/>
        <v/>
      </c>
      <c r="F60" s="382" t="str">
        <f t="shared" si="0"/>
        <v/>
      </c>
      <c r="G60" s="382" t="str">
        <f t="shared" si="0"/>
        <v/>
      </c>
      <c r="J60" s="219">
        <v>101</v>
      </c>
      <c r="K60" s="220">
        <v>69.594999999999999</v>
      </c>
      <c r="L60" s="220">
        <v>62.4</v>
      </c>
      <c r="M60" s="220">
        <v>18.41</v>
      </c>
      <c r="N60" s="221">
        <v>-28.404</v>
      </c>
      <c r="P60" s="222">
        <v>8.9767958245679154</v>
      </c>
      <c r="Q60" s="223">
        <v>9.0665766625985427</v>
      </c>
      <c r="R60" s="223">
        <v>9.1139084650336013</v>
      </c>
      <c r="S60" s="223">
        <v>8.5193648157697677</v>
      </c>
      <c r="T60" s="224">
        <v>8.4847905451972174</v>
      </c>
    </row>
    <row r="61" spans="2:20" ht="16.5" thickBot="1">
      <c r="J61" s="225"/>
      <c r="K61" s="226"/>
      <c r="L61" s="226"/>
      <c r="M61" s="226"/>
      <c r="N61" s="227"/>
      <c r="P61" s="232"/>
      <c r="Q61" s="193"/>
      <c r="R61" s="193"/>
      <c r="S61" s="193"/>
      <c r="T61" s="233"/>
    </row>
    <row r="62" spans="2:20" ht="16.5" thickBot="1">
      <c r="B62" s="453" t="str">
        <f>"IJG Namibia ALBI  -Yields-[%] as at "&amp;TEXT(Map!$N$16,"mmmm  yyyy")</f>
        <v>IJG Namibia ALBI  -Yields-[%] as at July  2025</v>
      </c>
      <c r="C62" s="454"/>
      <c r="D62" s="454"/>
      <c r="E62" s="454"/>
      <c r="F62" s="455"/>
      <c r="J62" s="216" t="s">
        <v>118</v>
      </c>
      <c r="K62" s="217" t="s">
        <v>118</v>
      </c>
      <c r="L62" s="217" t="s">
        <v>118</v>
      </c>
      <c r="M62" s="217" t="s">
        <v>105</v>
      </c>
      <c r="N62" s="218" t="s">
        <v>105</v>
      </c>
      <c r="P62" s="229" t="s">
        <v>118</v>
      </c>
      <c r="Q62" s="230" t="s">
        <v>118</v>
      </c>
      <c r="R62" s="230" t="s">
        <v>118</v>
      </c>
      <c r="S62" s="230" t="s">
        <v>105</v>
      </c>
      <c r="T62" s="231" t="s">
        <v>105</v>
      </c>
    </row>
    <row r="63" spans="2:20" ht="16.5" thickBot="1">
      <c r="B63" s="208" t="s">
        <v>31</v>
      </c>
      <c r="C63" s="209" t="s">
        <v>32</v>
      </c>
      <c r="D63" s="209" t="s">
        <v>33</v>
      </c>
      <c r="E63" s="209" t="s">
        <v>34</v>
      </c>
      <c r="F63" s="210" t="s">
        <v>35</v>
      </c>
      <c r="J63" s="219">
        <v>80.5</v>
      </c>
      <c r="K63" s="220">
        <v>54.445</v>
      </c>
      <c r="L63" s="220">
        <v>50.317</v>
      </c>
      <c r="M63" s="220">
        <v>32.58</v>
      </c>
      <c r="N63" s="221">
        <v>17.777999999999999</v>
      </c>
      <c r="P63" s="222">
        <v>7.0707275787483743</v>
      </c>
      <c r="Q63" s="223">
        <v>7.0983402858592903</v>
      </c>
      <c r="R63" s="223">
        <v>7.3794817696813713</v>
      </c>
      <c r="S63" s="223">
        <v>8.6568478122553731</v>
      </c>
      <c r="T63" s="224">
        <v>8.7520512994036821</v>
      </c>
    </row>
    <row r="64" spans="2:20" ht="15.75">
      <c r="B64" s="242" t="s">
        <v>81</v>
      </c>
      <c r="C64" s="243" t="s">
        <v>81</v>
      </c>
      <c r="D64" s="243" t="s">
        <v>81</v>
      </c>
      <c r="E64" s="243" t="s">
        <v>121</v>
      </c>
      <c r="F64" s="244" t="s">
        <v>121</v>
      </c>
      <c r="J64" s="225"/>
      <c r="K64" s="226"/>
      <c r="L64" s="226"/>
      <c r="M64" s="226"/>
      <c r="N64" s="227"/>
      <c r="P64" s="222"/>
      <c r="Q64" s="223"/>
      <c r="R64" s="223"/>
      <c r="S64" s="223"/>
      <c r="T64" s="231"/>
    </row>
    <row r="65" spans="2:20" ht="15.75">
      <c r="B65" s="245">
        <v>7.7149999999999999</v>
      </c>
      <c r="C65" s="223">
        <v>7.78</v>
      </c>
      <c r="D65" s="223">
        <v>8.409419999999999</v>
      </c>
      <c r="E65" s="223">
        <v>8.4406400000000001</v>
      </c>
      <c r="F65" s="246">
        <v>8.2200000000000006</v>
      </c>
      <c r="J65" s="216" t="s">
        <v>108</v>
      </c>
      <c r="K65" s="217" t="s">
        <v>108</v>
      </c>
      <c r="L65" s="217" t="s">
        <v>108</v>
      </c>
      <c r="M65" s="217" t="s">
        <v>118</v>
      </c>
      <c r="N65" s="218" t="s">
        <v>118</v>
      </c>
      <c r="P65" s="229" t="s">
        <v>108</v>
      </c>
      <c r="Q65" s="230" t="s">
        <v>108</v>
      </c>
      <c r="R65" s="230" t="s">
        <v>108</v>
      </c>
      <c r="S65" s="230" t="s">
        <v>118</v>
      </c>
      <c r="T65" s="231" t="s">
        <v>118</v>
      </c>
    </row>
    <row r="66" spans="2:20" ht="15.75">
      <c r="B66" s="245"/>
      <c r="C66" s="223"/>
      <c r="D66" s="223"/>
      <c r="E66" s="223"/>
      <c r="F66" s="246"/>
      <c r="J66" s="219">
        <v>84.5</v>
      </c>
      <c r="K66" s="220">
        <v>62.8</v>
      </c>
      <c r="L66" s="220">
        <v>63.021999999999998</v>
      </c>
      <c r="M66" s="220">
        <v>3.8</v>
      </c>
      <c r="N66" s="221">
        <v>8.9749999999999996</v>
      </c>
      <c r="P66" s="222">
        <v>8.1244397720112644</v>
      </c>
      <c r="Q66" s="223">
        <v>8.1965098242931198</v>
      </c>
      <c r="R66" s="223">
        <v>8.549698207315954</v>
      </c>
      <c r="S66" s="223">
        <v>6.8533911625532902</v>
      </c>
      <c r="T66" s="224">
        <v>6.6684313601759388</v>
      </c>
    </row>
    <row r="67" spans="2:20" ht="15.75">
      <c r="B67" s="242" t="s">
        <v>124</v>
      </c>
      <c r="C67" s="243" t="s">
        <v>124</v>
      </c>
      <c r="D67" s="243" t="s">
        <v>124</v>
      </c>
      <c r="E67" s="243" t="s">
        <v>81</v>
      </c>
      <c r="F67" s="244" t="s">
        <v>81</v>
      </c>
      <c r="J67" s="247"/>
      <c r="K67" s="248"/>
      <c r="L67" s="248"/>
      <c r="M67" s="248"/>
      <c r="N67" s="249"/>
      <c r="P67" s="222"/>
      <c r="Q67" s="223"/>
      <c r="R67" s="223"/>
      <c r="S67" s="223"/>
      <c r="T67" s="233"/>
    </row>
    <row r="68" spans="2:20" ht="15.75">
      <c r="B68" s="245">
        <v>8.2249999999999996</v>
      </c>
      <c r="C68" s="223">
        <v>8.5212899999999987</v>
      </c>
      <c r="D68" s="223">
        <v>8.8680800000000009</v>
      </c>
      <c r="E68" s="223">
        <v>8.7700000000000014</v>
      </c>
      <c r="F68" s="246">
        <v>8.5879799999999999</v>
      </c>
      <c r="J68" s="216" t="s">
        <v>122</v>
      </c>
      <c r="K68" s="217" t="s">
        <v>122</v>
      </c>
      <c r="L68" s="217" t="s">
        <v>122</v>
      </c>
      <c r="M68" s="217" t="s">
        <v>108</v>
      </c>
      <c r="N68" s="218" t="s">
        <v>108</v>
      </c>
      <c r="P68" s="229" t="s">
        <v>122</v>
      </c>
      <c r="Q68" s="230" t="s">
        <v>122</v>
      </c>
      <c r="R68" s="230" t="s">
        <v>122</v>
      </c>
      <c r="S68" s="230" t="s">
        <v>108</v>
      </c>
      <c r="T68" s="231" t="s">
        <v>108</v>
      </c>
    </row>
    <row r="69" spans="2:20" ht="15.75">
      <c r="B69" s="245"/>
      <c r="C69" s="223"/>
      <c r="D69" s="223"/>
      <c r="E69" s="223"/>
      <c r="F69" s="246"/>
      <c r="J69" s="219">
        <v>91.5</v>
      </c>
      <c r="K69" s="220">
        <v>75.948999999999998</v>
      </c>
      <c r="L69" s="220">
        <v>58.599999999999994</v>
      </c>
      <c r="M69" s="220">
        <v>4.6589999999999998</v>
      </c>
      <c r="N69" s="221">
        <v>53.361000000000004</v>
      </c>
      <c r="P69" s="245">
        <v>6.1038486068973139</v>
      </c>
      <c r="Q69" s="223">
        <v>6.0677736968860314</v>
      </c>
      <c r="R69" s="223">
        <v>5.9092869902030944</v>
      </c>
      <c r="S69" s="223">
        <v>8.0403095949187282</v>
      </c>
      <c r="T69" s="224">
        <v>7.4877146657589249</v>
      </c>
    </row>
    <row r="70" spans="2:20" ht="15.75">
      <c r="B70" s="242" t="s">
        <v>82</v>
      </c>
      <c r="C70" s="243" t="s">
        <v>82</v>
      </c>
      <c r="D70" s="243" t="s">
        <v>82</v>
      </c>
      <c r="E70" s="243" t="s">
        <v>124</v>
      </c>
      <c r="F70" s="244" t="s">
        <v>124</v>
      </c>
      <c r="J70" s="247"/>
      <c r="K70" s="248"/>
      <c r="L70" s="248"/>
      <c r="M70" s="248"/>
      <c r="N70" s="249"/>
      <c r="P70" s="245"/>
      <c r="Q70" s="223"/>
      <c r="R70" s="223"/>
      <c r="S70" s="223"/>
      <c r="T70" s="224"/>
    </row>
    <row r="71" spans="2:20" ht="15.75">
      <c r="B71" s="245">
        <v>9</v>
      </c>
      <c r="C71" s="223">
        <v>8.8720199999999991</v>
      </c>
      <c r="D71" s="223">
        <v>8.73</v>
      </c>
      <c r="E71" s="223">
        <v>9.0799000000000003</v>
      </c>
      <c r="F71" s="246">
        <v>8.8545400000000001</v>
      </c>
      <c r="J71" s="216" t="s">
        <v>119</v>
      </c>
      <c r="K71" s="217" t="s">
        <v>119</v>
      </c>
      <c r="L71" s="217" t="s">
        <v>119</v>
      </c>
      <c r="M71" s="217" t="s">
        <v>122</v>
      </c>
      <c r="N71" s="218" t="s">
        <v>122</v>
      </c>
      <c r="P71" s="245"/>
      <c r="Q71" s="223"/>
      <c r="R71" s="223"/>
      <c r="S71" s="223"/>
      <c r="T71" s="224"/>
    </row>
    <row r="72" spans="2:20" ht="15.75">
      <c r="B72" s="245"/>
      <c r="C72" s="223"/>
      <c r="D72" s="223"/>
      <c r="E72" s="223"/>
      <c r="F72" s="246"/>
      <c r="J72" s="219">
        <v>99</v>
      </c>
      <c r="K72" s="220">
        <v>70.445999999999998</v>
      </c>
      <c r="L72" s="220">
        <v>65.33</v>
      </c>
      <c r="M72" s="220">
        <v>13.142000000000001</v>
      </c>
      <c r="N72" s="221">
        <v>57.593000000000004</v>
      </c>
      <c r="P72" s="229" t="s">
        <v>119</v>
      </c>
      <c r="Q72" s="230" t="s">
        <v>119</v>
      </c>
      <c r="R72" s="230" t="s">
        <v>119</v>
      </c>
      <c r="S72" s="230" t="s">
        <v>122</v>
      </c>
      <c r="T72" s="231" t="s">
        <v>122</v>
      </c>
    </row>
    <row r="73" spans="2:20" ht="15.75">
      <c r="B73" s="242" t="s">
        <v>102</v>
      </c>
      <c r="C73" s="243" t="s">
        <v>102</v>
      </c>
      <c r="D73" s="243" t="s">
        <v>102</v>
      </c>
      <c r="E73" s="243" t="s">
        <v>82</v>
      </c>
      <c r="F73" s="244" t="s">
        <v>82</v>
      </c>
      <c r="J73" s="247"/>
      <c r="K73" s="226"/>
      <c r="L73" s="226"/>
      <c r="M73" s="226"/>
      <c r="N73" s="227"/>
      <c r="P73" s="245">
        <v>7.5334711930236926</v>
      </c>
      <c r="Q73" s="223">
        <v>7.5323626657349294</v>
      </c>
      <c r="R73" s="223">
        <v>7.7996463043400421</v>
      </c>
      <c r="S73" s="223">
        <v>5.6832707010597021</v>
      </c>
      <c r="T73" s="224">
        <v>4.8384878534778109</v>
      </c>
    </row>
    <row r="74" spans="2:20" ht="15.75">
      <c r="B74" s="245">
        <v>9.3450000000000006</v>
      </c>
      <c r="C74" s="223">
        <v>9.5152899999999985</v>
      </c>
      <c r="D74" s="223">
        <v>9.8481000000000005</v>
      </c>
      <c r="E74" s="223">
        <v>8.9699999999999989</v>
      </c>
      <c r="F74" s="246">
        <v>9.3849999999999998</v>
      </c>
      <c r="J74" s="216"/>
      <c r="K74" s="217"/>
      <c r="L74" s="217"/>
      <c r="M74" s="217" t="s">
        <v>119</v>
      </c>
      <c r="N74" s="218" t="s">
        <v>119</v>
      </c>
      <c r="O74" s="228"/>
      <c r="P74" s="245"/>
      <c r="Q74" s="193"/>
      <c r="R74" s="193"/>
      <c r="S74" s="193"/>
      <c r="T74" s="224"/>
    </row>
    <row r="75" spans="2:20" ht="15.75">
      <c r="B75" s="245"/>
      <c r="C75" s="223"/>
      <c r="D75" s="223"/>
      <c r="E75" s="223"/>
      <c r="F75" s="246"/>
      <c r="J75" s="219"/>
      <c r="K75" s="220"/>
      <c r="L75" s="220"/>
      <c r="M75" s="220">
        <v>25.019000000000002</v>
      </c>
      <c r="N75" s="221">
        <v>60.192999999999998</v>
      </c>
      <c r="P75" s="229"/>
      <c r="Q75" s="230"/>
      <c r="R75" s="230"/>
      <c r="S75" s="230" t="s">
        <v>119</v>
      </c>
      <c r="T75" s="231" t="s">
        <v>119</v>
      </c>
    </row>
    <row r="76" spans="2:20" ht="15.75">
      <c r="B76" s="242" t="s">
        <v>103</v>
      </c>
      <c r="C76" s="243" t="s">
        <v>103</v>
      </c>
      <c r="D76" s="243" t="s">
        <v>103</v>
      </c>
      <c r="E76" s="243" t="s">
        <v>102</v>
      </c>
      <c r="F76" s="244" t="s">
        <v>102</v>
      </c>
      <c r="J76" s="225"/>
      <c r="K76" s="226"/>
      <c r="L76" s="226"/>
      <c r="M76" s="226"/>
      <c r="N76" s="227"/>
      <c r="P76" s="245"/>
      <c r="Q76" s="223"/>
      <c r="R76" s="223"/>
      <c r="S76" s="223">
        <v>7.291545219150394</v>
      </c>
      <c r="T76" s="224">
        <v>7.0558796436957838</v>
      </c>
    </row>
    <row r="77" spans="2:20" ht="15.75">
      <c r="B77" s="245">
        <v>10.705</v>
      </c>
      <c r="C77" s="223">
        <v>10.881079999999999</v>
      </c>
      <c r="D77" s="223">
        <v>11.363519999999999</v>
      </c>
      <c r="E77" s="223">
        <v>9.9359000000000002</v>
      </c>
      <c r="F77" s="246">
        <v>9.6750000000000007</v>
      </c>
      <c r="J77" s="216"/>
      <c r="K77" s="217"/>
      <c r="L77" s="217"/>
      <c r="M77" s="217"/>
      <c r="N77" s="218"/>
      <c r="P77" s="245"/>
      <c r="Q77" s="223"/>
      <c r="R77" s="223"/>
      <c r="S77" s="223"/>
      <c r="T77" s="224"/>
    </row>
    <row r="78" spans="2:20" ht="15.75">
      <c r="B78" s="245"/>
      <c r="C78" s="223"/>
      <c r="D78" s="223"/>
      <c r="E78" s="223"/>
      <c r="F78" s="246"/>
      <c r="J78" s="219"/>
      <c r="K78" s="220"/>
      <c r="L78" s="220"/>
      <c r="M78" s="220"/>
      <c r="N78" s="221"/>
      <c r="P78" s="229"/>
      <c r="Q78" s="230"/>
      <c r="R78" s="230"/>
      <c r="S78" s="230"/>
      <c r="T78" s="231"/>
    </row>
    <row r="79" spans="2:20" ht="15.75">
      <c r="B79" s="242" t="s">
        <v>104</v>
      </c>
      <c r="C79" s="243" t="s">
        <v>104</v>
      </c>
      <c r="D79" s="243" t="s">
        <v>104</v>
      </c>
      <c r="E79" s="243" t="s">
        <v>103</v>
      </c>
      <c r="F79" s="244" t="s">
        <v>103</v>
      </c>
      <c r="J79" s="225"/>
      <c r="K79" s="226"/>
      <c r="L79" s="226"/>
      <c r="M79" s="226"/>
      <c r="N79" s="227"/>
      <c r="P79" s="245"/>
      <c r="Q79" s="223"/>
      <c r="R79" s="223"/>
      <c r="S79" s="223"/>
      <c r="T79" s="224"/>
    </row>
    <row r="80" spans="2:20" ht="15.75">
      <c r="B80" s="245">
        <v>10.994999999999999</v>
      </c>
      <c r="C80" s="223">
        <v>11.18665</v>
      </c>
      <c r="D80" s="223">
        <v>11.745280000000001</v>
      </c>
      <c r="E80" s="223">
        <v>10.835049999999999</v>
      </c>
      <c r="F80" s="246">
        <v>10.27</v>
      </c>
      <c r="J80" s="216"/>
      <c r="K80" s="217"/>
      <c r="L80" s="217"/>
      <c r="M80" s="217"/>
      <c r="N80" s="218"/>
      <c r="P80" s="245"/>
      <c r="Q80" s="223"/>
      <c r="R80" s="223"/>
      <c r="S80" s="223"/>
      <c r="T80" s="224"/>
    </row>
    <row r="81" spans="2:20" ht="15.75">
      <c r="B81" s="245"/>
      <c r="C81" s="223"/>
      <c r="D81" s="223"/>
      <c r="E81" s="223"/>
      <c r="F81" s="246"/>
      <c r="J81" s="219"/>
      <c r="K81" s="220"/>
      <c r="L81" s="220"/>
      <c r="M81" s="220"/>
      <c r="N81" s="221"/>
      <c r="P81" s="229"/>
      <c r="Q81" s="230"/>
      <c r="R81" s="230"/>
      <c r="S81" s="230"/>
      <c r="T81" s="231"/>
    </row>
    <row r="82" spans="2:20" ht="15.75">
      <c r="B82" s="242" t="s">
        <v>105</v>
      </c>
      <c r="C82" s="243" t="s">
        <v>105</v>
      </c>
      <c r="D82" s="243" t="s">
        <v>105</v>
      </c>
      <c r="E82" s="243" t="s">
        <v>104</v>
      </c>
      <c r="F82" s="244" t="s">
        <v>104</v>
      </c>
      <c r="J82" s="225"/>
      <c r="K82" s="226"/>
      <c r="L82" s="226"/>
      <c r="M82" s="226"/>
      <c r="N82" s="221"/>
      <c r="P82" s="245"/>
      <c r="Q82" s="223"/>
      <c r="R82" s="223"/>
      <c r="S82" s="223"/>
      <c r="T82" s="224"/>
    </row>
    <row r="83" spans="2:20" ht="16.5" thickBot="1">
      <c r="B83" s="245">
        <v>11.504999999999999</v>
      </c>
      <c r="C83" s="223">
        <v>11.545949999999999</v>
      </c>
      <c r="D83" s="223">
        <v>12.059000000000001</v>
      </c>
      <c r="E83" s="223">
        <v>10.9991</v>
      </c>
      <c r="F83" s="246">
        <v>10.980960000000001</v>
      </c>
      <c r="J83" s="216"/>
      <c r="K83" s="217"/>
      <c r="L83" s="217"/>
      <c r="M83" s="217"/>
      <c r="N83" s="218"/>
      <c r="P83" s="250"/>
      <c r="Q83" s="251"/>
      <c r="R83" s="251"/>
      <c r="S83" s="251"/>
      <c r="T83" s="252"/>
    </row>
    <row r="84" spans="2:20" ht="16.5" thickBot="1">
      <c r="B84" s="245"/>
      <c r="C84" s="223"/>
      <c r="D84" s="223"/>
      <c r="E84" s="223"/>
      <c r="F84" s="246"/>
      <c r="J84" s="219"/>
      <c r="K84" s="220"/>
      <c r="L84" s="220"/>
      <c r="M84" s="220"/>
      <c r="N84" s="221"/>
      <c r="P84" s="382" t="str">
        <f>IF(SUM(P41:P82)=100,"","1")</f>
        <v/>
      </c>
      <c r="Q84" s="382" t="str">
        <f t="shared" ref="Q84:T84" si="1">IF(SUM(Q41:Q82)=100,"","1")</f>
        <v/>
      </c>
      <c r="R84" s="382" t="str">
        <f t="shared" si="1"/>
        <v/>
      </c>
      <c r="S84" s="382" t="str">
        <f t="shared" si="1"/>
        <v/>
      </c>
      <c r="T84" s="382" t="str">
        <f t="shared" si="1"/>
        <v/>
      </c>
    </row>
    <row r="85" spans="2:20" ht="16.5" thickBot="1">
      <c r="B85" s="242" t="s">
        <v>118</v>
      </c>
      <c r="C85" s="243" t="s">
        <v>118</v>
      </c>
      <c r="D85" s="243" t="s">
        <v>118</v>
      </c>
      <c r="E85" s="243" t="s">
        <v>105</v>
      </c>
      <c r="F85" s="244" t="s">
        <v>105</v>
      </c>
      <c r="J85" s="247"/>
      <c r="K85" s="248"/>
      <c r="L85" s="248"/>
      <c r="M85" s="248"/>
      <c r="N85" s="227"/>
      <c r="P85" s="453" t="str">
        <f>"IJG Namibia OTHI-Weights [%] as at "&amp;TEXT(Map!$N$16,"mmmm  yyyy")</f>
        <v>IJG Namibia OTHI-Weights [%] as at July  2025</v>
      </c>
      <c r="Q85" s="454"/>
      <c r="R85" s="454"/>
      <c r="S85" s="454"/>
      <c r="T85" s="455"/>
    </row>
    <row r="86" spans="2:20" ht="16.5" thickBot="1">
      <c r="B86" s="245">
        <v>11.574999999999999</v>
      </c>
      <c r="C86" s="223">
        <v>11.70445</v>
      </c>
      <c r="D86" s="223">
        <v>12.253169999999999</v>
      </c>
      <c r="E86" s="223">
        <v>11.375800000000002</v>
      </c>
      <c r="F86" s="246">
        <v>11.54278</v>
      </c>
      <c r="J86" s="216"/>
      <c r="K86" s="217"/>
      <c r="L86" s="217"/>
      <c r="M86" s="217"/>
      <c r="N86" s="218"/>
      <c r="P86" s="211" t="s">
        <v>31</v>
      </c>
      <c r="Q86" s="212" t="s">
        <v>32</v>
      </c>
      <c r="R86" s="212" t="s">
        <v>33</v>
      </c>
      <c r="S86" s="212" t="s">
        <v>34</v>
      </c>
      <c r="T86" s="213" t="s">
        <v>35</v>
      </c>
    </row>
    <row r="87" spans="2:20" ht="15.75">
      <c r="B87" s="245"/>
      <c r="C87" s="223"/>
      <c r="D87" s="223"/>
      <c r="E87" s="223"/>
      <c r="F87" s="246"/>
      <c r="J87" s="219"/>
      <c r="K87" s="220"/>
      <c r="L87" s="220"/>
      <c r="M87" s="220"/>
      <c r="N87" s="221"/>
      <c r="P87" s="229"/>
      <c r="Q87" s="230"/>
      <c r="R87" s="230"/>
      <c r="S87" s="230"/>
      <c r="T87" s="231">
        <v>0</v>
      </c>
    </row>
    <row r="88" spans="2:20" ht="16.5" thickBot="1">
      <c r="B88" s="242" t="s">
        <v>108</v>
      </c>
      <c r="C88" s="243" t="s">
        <v>108</v>
      </c>
      <c r="D88" s="243" t="s">
        <v>108</v>
      </c>
      <c r="E88" s="243" t="s">
        <v>118</v>
      </c>
      <c r="F88" s="244" t="s">
        <v>118</v>
      </c>
      <c r="J88" s="253"/>
      <c r="K88" s="254"/>
      <c r="L88" s="254"/>
      <c r="M88" s="254"/>
      <c r="N88" s="255"/>
      <c r="P88" s="222"/>
      <c r="Q88" s="223"/>
      <c r="R88" s="223"/>
      <c r="S88" s="223"/>
      <c r="T88" s="224"/>
    </row>
    <row r="89" spans="2:20" ht="15.75">
      <c r="B89" s="245">
        <v>11.615</v>
      </c>
      <c r="C89" s="223">
        <v>11.788</v>
      </c>
      <c r="D89" s="223">
        <v>12.38022</v>
      </c>
      <c r="E89" s="223">
        <v>11.313000000000001</v>
      </c>
      <c r="F89" s="246">
        <v>11.66475</v>
      </c>
      <c r="P89" s="229"/>
      <c r="Q89" s="230"/>
      <c r="R89" s="230"/>
      <c r="S89" s="230"/>
      <c r="T89" s="231"/>
    </row>
    <row r="90" spans="2:20" ht="15.75">
      <c r="B90" s="245"/>
      <c r="C90" s="223"/>
      <c r="D90" s="223"/>
      <c r="E90" s="223"/>
      <c r="F90" s="246"/>
      <c r="P90" s="229"/>
      <c r="Q90" s="230"/>
      <c r="R90" s="230"/>
      <c r="S90" s="230"/>
      <c r="T90" s="231"/>
    </row>
    <row r="91" spans="2:20" ht="15.75">
      <c r="B91" s="242" t="s">
        <v>122</v>
      </c>
      <c r="C91" s="243" t="s">
        <v>122</v>
      </c>
      <c r="D91" s="243" t="s">
        <v>122</v>
      </c>
      <c r="E91" s="243" t="s">
        <v>108</v>
      </c>
      <c r="F91" s="244" t="s">
        <v>108</v>
      </c>
      <c r="P91" s="222"/>
      <c r="Q91" s="223"/>
      <c r="R91" s="223"/>
      <c r="S91" s="223"/>
      <c r="T91" s="224"/>
    </row>
    <row r="92" spans="2:20" ht="16.5" thickBot="1">
      <c r="B92" s="245">
        <v>11.68</v>
      </c>
      <c r="C92" s="223">
        <v>11.904489999999999</v>
      </c>
      <c r="D92" s="223">
        <v>12.335999999999999</v>
      </c>
      <c r="E92" s="223">
        <v>11.32159</v>
      </c>
      <c r="F92" s="246">
        <v>12.108609999999999</v>
      </c>
      <c r="P92" s="253"/>
      <c r="Q92" s="254"/>
      <c r="R92" s="254"/>
      <c r="S92" s="254"/>
      <c r="T92" s="255"/>
    </row>
    <row r="93" spans="2:20" ht="16.5" thickBot="1">
      <c r="B93" s="245"/>
      <c r="C93" s="223"/>
      <c r="D93" s="223"/>
      <c r="E93" s="223"/>
      <c r="F93" s="246"/>
      <c r="J93" s="450" t="str">
        <f>"IJG Namibia ALBI  -Weights [%] as at "&amp;TEXT(Map!$N$16,"mmmm  yyyy")</f>
        <v>IJG Namibia ALBI  -Weights [%] as at July  2025</v>
      </c>
      <c r="K93" s="451"/>
      <c r="L93" s="451"/>
      <c r="M93" s="451"/>
      <c r="N93" s="452"/>
      <c r="S93" s="382" t="str">
        <f>IF(SUM(S87:S91)=100,"","1")</f>
        <v>1</v>
      </c>
      <c r="T93" s="382" t="str">
        <f>IF(SUM(T87:T91)=100,"","1")</f>
        <v>1</v>
      </c>
    </row>
    <row r="94" spans="2:20" ht="16.5" thickBot="1">
      <c r="B94" s="242" t="s">
        <v>119</v>
      </c>
      <c r="C94" s="243" t="s">
        <v>119</v>
      </c>
      <c r="D94" s="243" t="s">
        <v>119</v>
      </c>
      <c r="E94" s="243" t="s">
        <v>122</v>
      </c>
      <c r="F94" s="244" t="s">
        <v>122</v>
      </c>
      <c r="J94" s="208" t="s">
        <v>31</v>
      </c>
      <c r="K94" s="209" t="s">
        <v>32</v>
      </c>
      <c r="L94" s="209" t="s">
        <v>33</v>
      </c>
      <c r="M94" s="209" t="s">
        <v>34</v>
      </c>
      <c r="N94" s="210" t="s">
        <v>35</v>
      </c>
      <c r="P94" s="453" t="str">
        <f>"IJG Namibia ALBI  -Rate Duration (years) as at "&amp;TEXT(Map!$N$16,"mmmm  yyyy")</f>
        <v>IJG Namibia ALBI  -Rate Duration (years) as at July  2025</v>
      </c>
      <c r="Q94" s="454"/>
      <c r="R94" s="454"/>
      <c r="S94" s="454"/>
      <c r="T94" s="455"/>
    </row>
    <row r="95" spans="2:20" ht="16.5" thickBot="1">
      <c r="B95" s="245">
        <v>11.755000000000001</v>
      </c>
      <c r="C95" s="223">
        <v>11.849460000000001</v>
      </c>
      <c r="D95" s="223">
        <v>12.4033</v>
      </c>
      <c r="E95" s="223">
        <v>11.36642</v>
      </c>
      <c r="F95" s="246">
        <v>12.040929999999999</v>
      </c>
      <c r="J95" s="242" t="s">
        <v>81</v>
      </c>
      <c r="K95" s="243" t="s">
        <v>81</v>
      </c>
      <c r="L95" s="243" t="s">
        <v>81</v>
      </c>
      <c r="M95" s="243" t="s">
        <v>121</v>
      </c>
      <c r="N95" s="244" t="s">
        <v>121</v>
      </c>
      <c r="P95" s="208" t="s">
        <v>31</v>
      </c>
      <c r="Q95" s="209" t="s">
        <v>32</v>
      </c>
      <c r="R95" s="209" t="s">
        <v>33</v>
      </c>
      <c r="S95" s="209" t="s">
        <v>34</v>
      </c>
      <c r="T95" s="210" t="s">
        <v>35</v>
      </c>
    </row>
    <row r="96" spans="2:20" ht="15.75">
      <c r="B96" s="245"/>
      <c r="C96" s="223"/>
      <c r="D96" s="223"/>
      <c r="E96" s="223"/>
      <c r="F96" s="246"/>
      <c r="J96" s="245">
        <v>10.701535427413173</v>
      </c>
      <c r="K96" s="223">
        <v>10.848570552149736</v>
      </c>
      <c r="L96" s="223">
        <v>10.852230669686136</v>
      </c>
      <c r="M96" s="223">
        <v>9.4539067604126856</v>
      </c>
      <c r="N96" s="246">
        <v>10.592746643378053</v>
      </c>
      <c r="P96" s="242" t="s">
        <v>81</v>
      </c>
      <c r="Q96" s="243" t="s">
        <v>81</v>
      </c>
      <c r="R96" s="243" t="s">
        <v>81</v>
      </c>
      <c r="S96" s="243" t="s">
        <v>121</v>
      </c>
      <c r="T96" s="244" t="s">
        <v>121</v>
      </c>
    </row>
    <row r="97" spans="2:20" ht="15.75">
      <c r="B97" s="242"/>
      <c r="C97" s="243"/>
      <c r="D97" s="243"/>
      <c r="E97" s="243" t="s">
        <v>119</v>
      </c>
      <c r="F97" s="244" t="s">
        <v>119</v>
      </c>
      <c r="J97" s="245"/>
      <c r="K97" s="223"/>
      <c r="L97" s="223"/>
      <c r="M97" s="223"/>
      <c r="N97" s="246"/>
      <c r="P97" s="245">
        <v>1.3477032225788927</v>
      </c>
      <c r="Q97" s="223">
        <v>1.3757196779769414</v>
      </c>
      <c r="R97" s="223">
        <v>1.5325777962608842</v>
      </c>
      <c r="S97" s="223">
        <v>1.0967182980380374</v>
      </c>
      <c r="T97" s="246">
        <v>1.5262476988882057</v>
      </c>
    </row>
    <row r="98" spans="2:20" ht="15.75">
      <c r="B98" s="245"/>
      <c r="C98" s="223"/>
      <c r="D98" s="223"/>
      <c r="E98" s="223">
        <v>11.485189999999999</v>
      </c>
      <c r="F98" s="246">
        <v>12.066929999999999</v>
      </c>
      <c r="J98" s="242" t="s">
        <v>124</v>
      </c>
      <c r="K98" s="243" t="s">
        <v>124</v>
      </c>
      <c r="L98" s="243" t="s">
        <v>124</v>
      </c>
      <c r="M98" s="243" t="s">
        <v>81</v>
      </c>
      <c r="N98" s="244" t="s">
        <v>81</v>
      </c>
      <c r="P98" s="245"/>
      <c r="Q98" s="223"/>
      <c r="R98" s="223"/>
      <c r="S98" s="223"/>
      <c r="T98" s="246"/>
    </row>
    <row r="99" spans="2:20" ht="15.75">
      <c r="B99" s="245"/>
      <c r="C99" s="223"/>
      <c r="D99" s="223"/>
      <c r="E99" s="223"/>
      <c r="F99" s="246"/>
      <c r="J99" s="245">
        <v>9.3188344283855606</v>
      </c>
      <c r="K99" s="223">
        <v>9.175177519460588</v>
      </c>
      <c r="L99" s="223">
        <v>7.4785624340939094</v>
      </c>
      <c r="M99" s="223">
        <v>9.1565451883032196</v>
      </c>
      <c r="N99" s="246">
        <v>8.8791793817536551</v>
      </c>
      <c r="P99" s="242" t="s">
        <v>124</v>
      </c>
      <c r="Q99" s="243" t="s">
        <v>124</v>
      </c>
      <c r="R99" s="243" t="s">
        <v>124</v>
      </c>
      <c r="S99" s="243" t="s">
        <v>81</v>
      </c>
      <c r="T99" s="244" t="s">
        <v>81</v>
      </c>
    </row>
    <row r="100" spans="2:20" ht="15.75">
      <c r="B100" s="242"/>
      <c r="C100" s="243"/>
      <c r="D100" s="243"/>
      <c r="E100" s="243"/>
      <c r="F100" s="244"/>
      <c r="J100" s="245"/>
      <c r="K100" s="223"/>
      <c r="L100" s="223"/>
      <c r="M100" s="223"/>
      <c r="N100" s="246"/>
      <c r="P100" s="245">
        <v>2.6984557242234164</v>
      </c>
      <c r="Q100" s="223">
        <v>2.7738862013527745</v>
      </c>
      <c r="R100" s="223">
        <v>2.9265564397873884</v>
      </c>
      <c r="S100" s="223">
        <v>1.765060111677913</v>
      </c>
      <c r="T100" s="246">
        <v>2.1766067911899167</v>
      </c>
    </row>
    <row r="101" spans="2:20" ht="15.75">
      <c r="B101" s="245"/>
      <c r="C101" s="223"/>
      <c r="D101" s="223"/>
      <c r="E101" s="223"/>
      <c r="F101" s="246"/>
      <c r="J101" s="242" t="s">
        <v>82</v>
      </c>
      <c r="K101" s="243" t="s">
        <v>82</v>
      </c>
      <c r="L101" s="243" t="s">
        <v>82</v>
      </c>
      <c r="M101" s="243" t="s">
        <v>124</v>
      </c>
      <c r="N101" s="244" t="s">
        <v>124</v>
      </c>
      <c r="P101" s="245"/>
      <c r="Q101" s="223"/>
      <c r="R101" s="223"/>
      <c r="S101" s="223"/>
      <c r="T101" s="244"/>
    </row>
    <row r="102" spans="2:20" ht="15.75">
      <c r="B102" s="245"/>
      <c r="C102" s="223"/>
      <c r="D102" s="223"/>
      <c r="E102" s="223"/>
      <c r="F102" s="246"/>
      <c r="J102" s="245">
        <v>9.044360005117575</v>
      </c>
      <c r="K102" s="223">
        <v>9.187600801608685</v>
      </c>
      <c r="L102" s="223">
        <v>10.227705203417685</v>
      </c>
      <c r="M102" s="223">
        <v>6.4196632086337191</v>
      </c>
      <c r="N102" s="246">
        <v>5.9542907464365582</v>
      </c>
      <c r="P102" s="242" t="s">
        <v>82</v>
      </c>
      <c r="Q102" s="243" t="s">
        <v>82</v>
      </c>
      <c r="R102" s="243" t="s">
        <v>82</v>
      </c>
      <c r="S102" s="243" t="s">
        <v>124</v>
      </c>
      <c r="T102" s="244" t="s">
        <v>124</v>
      </c>
    </row>
    <row r="103" spans="2:20" ht="15.75">
      <c r="B103" s="242"/>
      <c r="C103" s="243"/>
      <c r="D103" s="243"/>
      <c r="E103" s="243"/>
      <c r="F103" s="244"/>
      <c r="J103" s="245"/>
      <c r="K103" s="223"/>
      <c r="L103" s="223"/>
      <c r="M103" s="223"/>
      <c r="N103" s="246"/>
      <c r="P103" s="245">
        <v>3.6449141146501294</v>
      </c>
      <c r="Q103" s="223">
        <v>3.583759817353573</v>
      </c>
      <c r="R103" s="223">
        <v>3.7502275217311869</v>
      </c>
      <c r="S103" s="223">
        <v>3.0331101117620327</v>
      </c>
      <c r="T103" s="246">
        <v>3.3845845779924786</v>
      </c>
    </row>
    <row r="104" spans="2:20" ht="15.75">
      <c r="B104" s="245"/>
      <c r="C104" s="223"/>
      <c r="D104" s="223"/>
      <c r="E104" s="223"/>
      <c r="F104" s="246"/>
      <c r="J104" s="242" t="s">
        <v>102</v>
      </c>
      <c r="K104" s="243" t="s">
        <v>102</v>
      </c>
      <c r="L104" s="243" t="s">
        <v>102</v>
      </c>
      <c r="M104" s="243" t="s">
        <v>82</v>
      </c>
      <c r="N104" s="244" t="s">
        <v>82</v>
      </c>
      <c r="O104" s="228"/>
      <c r="P104" s="245"/>
      <c r="Q104" s="223"/>
      <c r="R104" s="223"/>
      <c r="S104" s="223"/>
      <c r="T104" s="246"/>
    </row>
    <row r="105" spans="2:20" ht="15.75">
      <c r="B105" s="245"/>
      <c r="C105" s="223"/>
      <c r="D105" s="223"/>
      <c r="E105" s="223"/>
      <c r="F105" s="246"/>
      <c r="J105" s="245">
        <v>12.495953626513533</v>
      </c>
      <c r="K105" s="223">
        <v>12.29453470162885</v>
      </c>
      <c r="L105" s="223">
        <v>12.129130222984768</v>
      </c>
      <c r="M105" s="223">
        <v>9.2587323891283457</v>
      </c>
      <c r="N105" s="246">
        <v>10.348488211121328</v>
      </c>
      <c r="P105" s="242" t="s">
        <v>102</v>
      </c>
      <c r="Q105" s="243" t="s">
        <v>102</v>
      </c>
      <c r="R105" s="243" t="s">
        <v>102</v>
      </c>
      <c r="S105" s="243" t="s">
        <v>82</v>
      </c>
      <c r="T105" s="244" t="s">
        <v>82</v>
      </c>
    </row>
    <row r="106" spans="2:20" ht="15.75">
      <c r="B106" s="242"/>
      <c r="C106" s="243"/>
      <c r="D106" s="243"/>
      <c r="E106" s="243"/>
      <c r="F106" s="244"/>
      <c r="J106" s="245"/>
      <c r="K106" s="223"/>
      <c r="L106" s="223"/>
      <c r="M106" s="223"/>
      <c r="N106" s="246"/>
      <c r="P106" s="245">
        <v>4.8076785200074807</v>
      </c>
      <c r="Q106" s="223">
        <v>4.8766955590499661</v>
      </c>
      <c r="R106" s="223">
        <v>5.0122768745664379</v>
      </c>
      <c r="S106" s="223">
        <v>3.9768841002313229</v>
      </c>
      <c r="T106" s="246">
        <v>4.2772845369881871</v>
      </c>
    </row>
    <row r="107" spans="2:20" ht="15.75">
      <c r="B107" s="245"/>
      <c r="C107" s="223"/>
      <c r="D107" s="223"/>
      <c r="E107" s="223"/>
      <c r="F107" s="246"/>
      <c r="J107" s="242" t="s">
        <v>103</v>
      </c>
      <c r="K107" s="243" t="s">
        <v>103</v>
      </c>
      <c r="L107" s="243" t="s">
        <v>103</v>
      </c>
      <c r="M107" s="243" t="s">
        <v>102</v>
      </c>
      <c r="N107" s="244" t="s">
        <v>102</v>
      </c>
      <c r="O107" s="228"/>
      <c r="P107" s="245"/>
      <c r="Q107" s="223"/>
      <c r="R107" s="223"/>
      <c r="S107" s="223"/>
      <c r="T107" s="246"/>
    </row>
    <row r="108" spans="2:20" ht="15.75">
      <c r="B108" s="245"/>
      <c r="C108" s="223"/>
      <c r="D108" s="223"/>
      <c r="E108" s="223"/>
      <c r="F108" s="246"/>
      <c r="J108" s="245">
        <v>11.066169197050799</v>
      </c>
      <c r="K108" s="223">
        <v>11.011105239422852</v>
      </c>
      <c r="L108" s="223">
        <v>11.088468501596889</v>
      </c>
      <c r="M108" s="223">
        <v>10.916534709237043</v>
      </c>
      <c r="N108" s="246">
        <v>10.94776221825256</v>
      </c>
      <c r="P108" s="242" t="s">
        <v>103</v>
      </c>
      <c r="Q108" s="243" t="s">
        <v>103</v>
      </c>
      <c r="R108" s="243" t="s">
        <v>103</v>
      </c>
      <c r="S108" s="243" t="s">
        <v>102</v>
      </c>
      <c r="T108" s="244" t="s">
        <v>102</v>
      </c>
    </row>
    <row r="109" spans="2:20" ht="15.75">
      <c r="B109" s="242"/>
      <c r="C109" s="243"/>
      <c r="D109" s="243"/>
      <c r="E109" s="243"/>
      <c r="F109" s="244"/>
      <c r="J109" s="245"/>
      <c r="K109" s="223"/>
      <c r="L109" s="223"/>
      <c r="M109" s="223"/>
      <c r="N109" s="246"/>
      <c r="P109" s="245">
        <v>6.1550647323030194</v>
      </c>
      <c r="Q109" s="223">
        <v>5.9070619874827655</v>
      </c>
      <c r="R109" s="223">
        <v>5.9937162634557852</v>
      </c>
      <c r="S109" s="223">
        <v>5.0114392407784898</v>
      </c>
      <c r="T109" s="246">
        <v>5.2763551701760045</v>
      </c>
    </row>
    <row r="110" spans="2:20" ht="15.75">
      <c r="B110" s="245"/>
      <c r="C110" s="223"/>
      <c r="D110" s="223"/>
      <c r="E110" s="223"/>
      <c r="F110" s="246"/>
      <c r="J110" s="242" t="s">
        <v>104</v>
      </c>
      <c r="K110" s="243" t="s">
        <v>104</v>
      </c>
      <c r="L110" s="243" t="s">
        <v>104</v>
      </c>
      <c r="M110" s="243" t="s">
        <v>103</v>
      </c>
      <c r="N110" s="244" t="s">
        <v>103</v>
      </c>
      <c r="O110" s="228"/>
      <c r="P110" s="245"/>
      <c r="Q110" s="223"/>
      <c r="R110" s="223"/>
      <c r="S110" s="223"/>
      <c r="T110" s="246"/>
    </row>
    <row r="111" spans="2:20" ht="16.5" thickBot="1">
      <c r="B111" s="256"/>
      <c r="C111" s="257"/>
      <c r="D111" s="257"/>
      <c r="E111" s="257"/>
      <c r="F111" s="258"/>
      <c r="J111" s="245">
        <v>9.563864340270813</v>
      </c>
      <c r="K111" s="223">
        <v>9.5214480503573728</v>
      </c>
      <c r="L111" s="223">
        <v>9.4718812316465204</v>
      </c>
      <c r="M111" s="223">
        <v>9.7498884385777256</v>
      </c>
      <c r="N111" s="246">
        <v>9.9901774313484939</v>
      </c>
      <c r="P111" s="242" t="s">
        <v>104</v>
      </c>
      <c r="Q111" s="243" t="s">
        <v>104</v>
      </c>
      <c r="R111" s="243" t="s">
        <v>104</v>
      </c>
      <c r="S111" s="243" t="s">
        <v>103</v>
      </c>
      <c r="T111" s="244" t="s">
        <v>103</v>
      </c>
    </row>
    <row r="112" spans="2:20" ht="15.75">
      <c r="J112" s="245"/>
      <c r="K112" s="223"/>
      <c r="L112" s="223"/>
      <c r="M112" s="223"/>
      <c r="N112" s="246"/>
      <c r="P112" s="245">
        <v>6.7364499277398346</v>
      </c>
      <c r="Q112" s="223">
        <v>6.4381607733021911</v>
      </c>
      <c r="R112" s="223">
        <v>6.4823945954589135</v>
      </c>
      <c r="S112" s="223">
        <v>6.3070861345838924</v>
      </c>
      <c r="T112" s="246">
        <v>6.563798717497459</v>
      </c>
    </row>
    <row r="113" spans="10:20" ht="15.75">
      <c r="J113" s="242" t="s">
        <v>105</v>
      </c>
      <c r="K113" s="243" t="s">
        <v>105</v>
      </c>
      <c r="L113" s="243" t="s">
        <v>105</v>
      </c>
      <c r="M113" s="243" t="s">
        <v>104</v>
      </c>
      <c r="N113" s="244" t="s">
        <v>104</v>
      </c>
      <c r="O113" s="228"/>
      <c r="P113" s="245"/>
      <c r="Q113" s="223"/>
      <c r="R113" s="223"/>
      <c r="S113" s="223"/>
      <c r="T113" s="246"/>
    </row>
    <row r="114" spans="10:20" ht="15.75">
      <c r="J114" s="245">
        <v>8.9767958245679154</v>
      </c>
      <c r="K114" s="223">
        <v>9.0665766625985427</v>
      </c>
      <c r="L114" s="223">
        <v>9.1139084650336013</v>
      </c>
      <c r="M114" s="223">
        <v>8.5193648157697677</v>
      </c>
      <c r="N114" s="246">
        <v>8.4847905451972174</v>
      </c>
      <c r="P114" s="242" t="s">
        <v>105</v>
      </c>
      <c r="Q114" s="243" t="s">
        <v>105</v>
      </c>
      <c r="R114" s="243" t="s">
        <v>105</v>
      </c>
      <c r="S114" s="243" t="s">
        <v>104</v>
      </c>
      <c r="T114" s="244" t="s">
        <v>104</v>
      </c>
    </row>
    <row r="115" spans="10:20" ht="15.75">
      <c r="J115" s="245"/>
      <c r="K115" s="223"/>
      <c r="L115" s="223"/>
      <c r="M115" s="223"/>
      <c r="N115" s="246"/>
      <c r="P115" s="245">
        <v>7.1040092426484023</v>
      </c>
      <c r="Q115" s="223">
        <v>7.1721925567697973</v>
      </c>
      <c r="R115" s="223">
        <v>7.1812401090842801</v>
      </c>
      <c r="S115" s="223">
        <v>6.869675816394059</v>
      </c>
      <c r="T115" s="246">
        <v>7.0016531579500771</v>
      </c>
    </row>
    <row r="116" spans="10:20" ht="15.75">
      <c r="J116" s="242" t="s">
        <v>118</v>
      </c>
      <c r="K116" s="243" t="s">
        <v>118</v>
      </c>
      <c r="L116" s="243" t="s">
        <v>118</v>
      </c>
      <c r="M116" s="243" t="s">
        <v>105</v>
      </c>
      <c r="N116" s="244" t="s">
        <v>105</v>
      </c>
      <c r="O116" s="228"/>
      <c r="P116" s="245"/>
      <c r="Q116" s="223"/>
      <c r="R116" s="223"/>
      <c r="S116" s="223"/>
      <c r="T116" s="246"/>
    </row>
    <row r="117" spans="10:20" ht="15.75">
      <c r="J117" s="245">
        <v>7.0707275787483743</v>
      </c>
      <c r="K117" s="223">
        <v>7.0983402858592903</v>
      </c>
      <c r="L117" s="223">
        <v>7.3794817696813713</v>
      </c>
      <c r="M117" s="223">
        <v>8.6568478122553731</v>
      </c>
      <c r="N117" s="246">
        <v>8.7520512994036821</v>
      </c>
      <c r="P117" s="242" t="s">
        <v>118</v>
      </c>
      <c r="Q117" s="243" t="s">
        <v>118</v>
      </c>
      <c r="R117" s="243" t="s">
        <v>118</v>
      </c>
      <c r="S117" s="243" t="s">
        <v>105</v>
      </c>
      <c r="T117" s="244" t="s">
        <v>105</v>
      </c>
    </row>
    <row r="118" spans="10:20" ht="15.75">
      <c r="J118" s="245"/>
      <c r="K118" s="223"/>
      <c r="L118" s="223"/>
      <c r="M118" s="223"/>
      <c r="N118" s="246"/>
      <c r="P118" s="245">
        <v>7.6520851182901364</v>
      </c>
      <c r="Q118" s="223">
        <v>7.2719138783109463</v>
      </c>
      <c r="R118" s="223">
        <v>7.2314739974122322</v>
      </c>
      <c r="S118" s="223">
        <v>7.2219924020852311</v>
      </c>
      <c r="T118" s="246">
        <v>7.2523422723698898</v>
      </c>
    </row>
    <row r="119" spans="10:20" ht="15.75">
      <c r="J119" s="242" t="s">
        <v>108</v>
      </c>
      <c r="K119" s="243" t="s">
        <v>108</v>
      </c>
      <c r="L119" s="243" t="s">
        <v>108</v>
      </c>
      <c r="M119" s="243" t="s">
        <v>118</v>
      </c>
      <c r="N119" s="244" t="s">
        <v>118</v>
      </c>
      <c r="O119" s="228"/>
      <c r="P119" s="245"/>
      <c r="Q119" s="223"/>
      <c r="R119" s="223"/>
      <c r="S119" s="223"/>
      <c r="T119" s="246"/>
    </row>
    <row r="120" spans="10:20" ht="15.75">
      <c r="J120" s="245">
        <v>8.1244397720112644</v>
      </c>
      <c r="K120" s="223">
        <v>8.1965098242931198</v>
      </c>
      <c r="L120" s="223">
        <v>8.549698207315954</v>
      </c>
      <c r="M120" s="223">
        <v>6.8533911625532902</v>
      </c>
      <c r="N120" s="246">
        <v>6.6684313601759388</v>
      </c>
      <c r="P120" s="242" t="s">
        <v>108</v>
      </c>
      <c r="Q120" s="243" t="s">
        <v>108</v>
      </c>
      <c r="R120" s="243" t="s">
        <v>108</v>
      </c>
      <c r="S120" s="243" t="s">
        <v>118</v>
      </c>
      <c r="T120" s="244" t="s">
        <v>118</v>
      </c>
    </row>
    <row r="121" spans="10:20" ht="15.75">
      <c r="J121" s="245"/>
      <c r="K121" s="223"/>
      <c r="L121" s="223"/>
      <c r="M121" s="223"/>
      <c r="N121" s="246"/>
      <c r="P121" s="245">
        <v>7.8741388916728114</v>
      </c>
      <c r="Q121" s="223">
        <v>7.4551785802538264</v>
      </c>
      <c r="R121" s="223">
        <v>7.3711493614452852</v>
      </c>
      <c r="S121" s="223">
        <v>7.8089928218105573</v>
      </c>
      <c r="T121" s="246">
        <v>7.7337863041141004</v>
      </c>
    </row>
    <row r="122" spans="10:20" ht="15.75">
      <c r="J122" s="242" t="s">
        <v>122</v>
      </c>
      <c r="K122" s="243" t="s">
        <v>122</v>
      </c>
      <c r="L122" s="243" t="s">
        <v>122</v>
      </c>
      <c r="M122" s="243" t="s">
        <v>108</v>
      </c>
      <c r="N122" s="244" t="s">
        <v>108</v>
      </c>
      <c r="O122" s="228"/>
      <c r="P122" s="245"/>
      <c r="Q122" s="223"/>
      <c r="R122" s="223"/>
      <c r="S122" s="223"/>
      <c r="T122" s="246"/>
    </row>
    <row r="123" spans="10:20" ht="15.75">
      <c r="J123" s="245">
        <v>6.1038486068973139</v>
      </c>
      <c r="K123" s="223">
        <v>6.0677736968860314</v>
      </c>
      <c r="L123" s="223">
        <v>5.9092869902030944</v>
      </c>
      <c r="M123" s="223">
        <v>8.0403095949187282</v>
      </c>
      <c r="N123" s="246">
        <v>7.4877146657589249</v>
      </c>
      <c r="P123" s="242" t="s">
        <v>122</v>
      </c>
      <c r="Q123" s="243" t="s">
        <v>122</v>
      </c>
      <c r="R123" s="243" t="s">
        <v>122</v>
      </c>
      <c r="S123" s="243" t="s">
        <v>108</v>
      </c>
      <c r="T123" s="244" t="s">
        <v>108</v>
      </c>
    </row>
    <row r="124" spans="10:20" ht="15.75">
      <c r="J124" s="245"/>
      <c r="K124" s="223"/>
      <c r="L124" s="223"/>
      <c r="M124" s="223"/>
      <c r="N124" s="246"/>
      <c r="P124" s="245">
        <v>7.8552166504460068</v>
      </c>
      <c r="Q124" s="223">
        <v>7.8274928551585328</v>
      </c>
      <c r="R124" s="223">
        <v>7.7819023404301655</v>
      </c>
      <c r="S124" s="223">
        <v>8.0437922813720348</v>
      </c>
      <c r="T124" s="246">
        <v>7.751396798781971</v>
      </c>
    </row>
    <row r="125" spans="10:20" ht="15.75">
      <c r="J125" s="242" t="s">
        <v>119</v>
      </c>
      <c r="K125" s="243" t="s">
        <v>119</v>
      </c>
      <c r="L125" s="243" t="s">
        <v>119</v>
      </c>
      <c r="M125" s="243" t="s">
        <v>122</v>
      </c>
      <c r="N125" s="244" t="s">
        <v>122</v>
      </c>
      <c r="O125" s="228"/>
      <c r="P125" s="245"/>
      <c r="Q125" s="223"/>
      <c r="R125" s="223"/>
      <c r="S125" s="223"/>
      <c r="T125" s="246"/>
    </row>
    <row r="126" spans="10:20" ht="15.75">
      <c r="J126" s="245">
        <v>7.5334711930236926</v>
      </c>
      <c r="K126" s="223">
        <v>7.5323626657349294</v>
      </c>
      <c r="L126" s="223">
        <v>7.7996463043400421</v>
      </c>
      <c r="M126" s="223">
        <v>5.6832707010597021</v>
      </c>
      <c r="N126" s="246">
        <v>4.8384878534778109</v>
      </c>
      <c r="P126" s="242" t="s">
        <v>119</v>
      </c>
      <c r="Q126" s="243" t="s">
        <v>119</v>
      </c>
      <c r="R126" s="243" t="s">
        <v>119</v>
      </c>
      <c r="S126" s="243" t="s">
        <v>122</v>
      </c>
      <c r="T126" s="244" t="s">
        <v>122</v>
      </c>
    </row>
    <row r="127" spans="10:20" ht="15.75">
      <c r="J127" s="245"/>
      <c r="K127" s="223"/>
      <c r="L127" s="223"/>
      <c r="M127" s="223"/>
      <c r="N127" s="246"/>
      <c r="P127" s="245">
        <v>8.107234379594491</v>
      </c>
      <c r="Q127" s="223">
        <v>7.6903033629359632</v>
      </c>
      <c r="R127" s="223">
        <v>7.5723409205902374</v>
      </c>
      <c r="S127" s="223">
        <v>8.0360253122184719</v>
      </c>
      <c r="T127" s="246">
        <v>7.7315321799891477</v>
      </c>
    </row>
    <row r="128" spans="10:20" ht="15.75">
      <c r="J128" s="242"/>
      <c r="K128" s="243"/>
      <c r="L128" s="243"/>
      <c r="M128" s="243" t="s">
        <v>119</v>
      </c>
      <c r="N128" s="244" t="s">
        <v>119</v>
      </c>
      <c r="O128" s="228"/>
      <c r="P128" s="245"/>
      <c r="Q128" s="223"/>
      <c r="R128" s="223"/>
      <c r="S128" s="223"/>
      <c r="T128" s="246"/>
    </row>
    <row r="129" spans="10:20" ht="15.75">
      <c r="J129" s="245"/>
      <c r="K129" s="223"/>
      <c r="L129" s="223"/>
      <c r="M129" s="223">
        <v>7.291545219150394</v>
      </c>
      <c r="N129" s="246">
        <v>7.0558796436957838</v>
      </c>
      <c r="P129" s="242"/>
      <c r="Q129" s="243"/>
      <c r="R129" s="243"/>
      <c r="S129" s="243" t="s">
        <v>119</v>
      </c>
      <c r="T129" s="244" t="s">
        <v>119</v>
      </c>
    </row>
    <row r="130" spans="10:20" ht="15.75">
      <c r="J130" s="245"/>
      <c r="K130" s="223"/>
      <c r="L130" s="223"/>
      <c r="M130" s="223"/>
      <c r="N130" s="246"/>
      <c r="P130" s="245"/>
      <c r="Q130" s="223"/>
      <c r="R130" s="223"/>
      <c r="S130" s="223">
        <v>8.2706791467841132</v>
      </c>
      <c r="T130" s="246">
        <v>7.9911408909570225</v>
      </c>
    </row>
    <row r="131" spans="10:20" ht="15.75">
      <c r="J131" s="242"/>
      <c r="K131" s="243"/>
      <c r="L131" s="243"/>
      <c r="M131" s="243"/>
      <c r="N131" s="244"/>
      <c r="O131" s="228"/>
      <c r="P131" s="245"/>
      <c r="Q131" s="223"/>
      <c r="R131" s="223"/>
      <c r="S131" s="223"/>
      <c r="T131" s="246"/>
    </row>
    <row r="132" spans="10:20" ht="15.75">
      <c r="J132" s="245"/>
      <c r="K132" s="223"/>
      <c r="L132" s="223"/>
      <c r="M132" s="223"/>
      <c r="N132" s="246"/>
      <c r="P132" s="242"/>
      <c r="Q132" s="243"/>
      <c r="R132" s="243"/>
      <c r="S132" s="243"/>
      <c r="T132" s="244"/>
    </row>
    <row r="133" spans="10:20" ht="15.75">
      <c r="J133" s="245"/>
      <c r="K133" s="223"/>
      <c r="L133" s="223"/>
      <c r="M133" s="223"/>
      <c r="N133" s="246"/>
      <c r="P133" s="245"/>
      <c r="Q133" s="223"/>
      <c r="R133" s="223"/>
      <c r="S133" s="223"/>
      <c r="T133" s="246"/>
    </row>
    <row r="134" spans="10:20" ht="15.75">
      <c r="J134" s="242"/>
      <c r="K134" s="243"/>
      <c r="L134" s="243"/>
      <c r="M134" s="243"/>
      <c r="N134" s="244"/>
      <c r="O134" s="228"/>
      <c r="P134" s="245"/>
      <c r="Q134" s="223"/>
      <c r="R134" s="223"/>
      <c r="S134" s="223"/>
      <c r="T134" s="246"/>
    </row>
    <row r="135" spans="10:20" ht="15.75">
      <c r="J135" s="245"/>
      <c r="K135" s="223"/>
      <c r="L135" s="223"/>
      <c r="M135" s="223"/>
      <c r="N135" s="246"/>
      <c r="P135" s="242"/>
      <c r="Q135" s="243"/>
      <c r="R135" s="243"/>
      <c r="S135" s="243"/>
      <c r="T135" s="244"/>
    </row>
    <row r="136" spans="10:20" ht="15.75">
      <c r="J136" s="245"/>
      <c r="K136" s="223"/>
      <c r="L136" s="223"/>
      <c r="M136" s="223"/>
      <c r="N136" s="246"/>
      <c r="P136" s="245"/>
      <c r="Q136" s="223"/>
      <c r="R136" s="223"/>
      <c r="S136" s="223"/>
      <c r="T136" s="246"/>
    </row>
    <row r="137" spans="10:20" ht="15.75">
      <c r="J137" s="242"/>
      <c r="K137" s="243"/>
      <c r="L137" s="243"/>
      <c r="M137" s="243"/>
      <c r="N137" s="244"/>
      <c r="O137" s="228"/>
      <c r="P137" s="245"/>
      <c r="Q137" s="223"/>
      <c r="R137" s="223"/>
      <c r="S137" s="223"/>
      <c r="T137" s="246"/>
    </row>
    <row r="138" spans="10:20" ht="15.75">
      <c r="J138" s="245"/>
      <c r="K138" s="223"/>
      <c r="L138" s="223"/>
      <c r="M138" s="223"/>
      <c r="N138" s="246"/>
      <c r="P138" s="242"/>
      <c r="Q138" s="243"/>
      <c r="R138" s="243"/>
      <c r="S138" s="243"/>
      <c r="T138" s="244"/>
    </row>
    <row r="139" spans="10:20" ht="15.75">
      <c r="J139" s="245"/>
      <c r="K139" s="223"/>
      <c r="L139" s="223"/>
      <c r="M139" s="223"/>
      <c r="N139" s="246"/>
      <c r="P139" s="245"/>
      <c r="Q139" s="223"/>
      <c r="R139" s="223"/>
      <c r="S139" s="223"/>
      <c r="T139" s="246"/>
    </row>
    <row r="140" spans="10:20" ht="15.75">
      <c r="J140" s="242"/>
      <c r="K140" s="243"/>
      <c r="L140" s="243"/>
      <c r="M140" s="243"/>
      <c r="N140" s="244"/>
      <c r="O140" s="228"/>
      <c r="P140" s="245"/>
      <c r="Q140" s="223"/>
      <c r="R140" s="223"/>
      <c r="S140" s="223"/>
      <c r="T140" s="246"/>
    </row>
    <row r="141" spans="10:20" ht="15.75">
      <c r="J141" s="245"/>
      <c r="K141" s="223"/>
      <c r="L141" s="223"/>
      <c r="M141" s="223"/>
      <c r="N141" s="246"/>
      <c r="P141" s="242"/>
      <c r="Q141" s="243"/>
      <c r="R141" s="243"/>
      <c r="S141" s="243"/>
      <c r="T141" s="244"/>
    </row>
    <row r="142" spans="10:20" ht="16.5" thickBot="1">
      <c r="J142" s="253"/>
      <c r="K142" s="254"/>
      <c r="L142" s="254"/>
      <c r="M142" s="254"/>
      <c r="N142" s="255"/>
      <c r="P142" s="245"/>
      <c r="Q142" s="223"/>
      <c r="R142" s="223"/>
      <c r="S142" s="223"/>
      <c r="T142" s="246"/>
    </row>
    <row r="143" spans="10:20" ht="16.5" thickBot="1">
      <c r="J143" s="382" t="str">
        <f>IF(SUM(J95:J141)=100,"","1")</f>
        <v/>
      </c>
      <c r="K143" s="382" t="str">
        <f t="shared" ref="K143:N143" si="2">IF(SUM(K95:K141)=100,"","1")</f>
        <v/>
      </c>
      <c r="L143" s="382" t="str">
        <f t="shared" si="2"/>
        <v/>
      </c>
      <c r="M143" s="382" t="str">
        <f t="shared" si="2"/>
        <v/>
      </c>
      <c r="N143" s="382" t="str">
        <f t="shared" si="2"/>
        <v/>
      </c>
      <c r="O143" s="228"/>
      <c r="P143" s="253"/>
      <c r="Q143" s="254"/>
      <c r="R143" s="254"/>
      <c r="S143" s="254"/>
      <c r="T143" s="255"/>
    </row>
    <row r="146" spans="15:15">
      <c r="O146" s="228"/>
    </row>
    <row r="149" spans="15:15">
      <c r="O149" s="228"/>
    </row>
    <row r="152" spans="15:15">
      <c r="O152" s="228"/>
    </row>
  </sheetData>
  <mergeCells count="13">
    <mergeCell ref="B2:D2"/>
    <mergeCell ref="Q5:Q6"/>
    <mergeCell ref="B4:J4"/>
    <mergeCell ref="L4:T4"/>
    <mergeCell ref="P85:T85"/>
    <mergeCell ref="J93:N93"/>
    <mergeCell ref="P94:T94"/>
    <mergeCell ref="B16:H16"/>
    <mergeCell ref="L16:R16"/>
    <mergeCell ref="B39:G39"/>
    <mergeCell ref="B62:F62"/>
    <mergeCell ref="J39:N39"/>
    <mergeCell ref="P39:T39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85" zoomScaleNormal="85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22" t="str">
        <f>"Individual Bond Total Returns [N$,%]" &amp; TEXT(Map!$N$16, " mmmm yyyy")</f>
        <v>Individual Bond Total Returns [N$,%] July 2025</v>
      </c>
      <c r="C2" s="422"/>
      <c r="D2" s="422"/>
      <c r="E2" s="422"/>
      <c r="F2" s="422"/>
      <c r="G2" s="422"/>
      <c r="H2" s="384"/>
      <c r="I2" s="384"/>
      <c r="J2" s="384" t="s">
        <v>7</v>
      </c>
    </row>
    <row r="3" spans="2:10" ht="20.25" customHeight="1" thickBot="1"/>
    <row r="4" spans="2:10" ht="16.5" customHeight="1">
      <c r="B4" s="385"/>
      <c r="C4" s="364" t="s">
        <v>267</v>
      </c>
      <c r="D4" s="364" t="s">
        <v>8</v>
      </c>
      <c r="E4" s="364" t="s">
        <v>9</v>
      </c>
      <c r="F4" s="364" t="s">
        <v>10</v>
      </c>
      <c r="G4" s="364" t="s">
        <v>11</v>
      </c>
      <c r="H4" s="364" t="s">
        <v>12</v>
      </c>
      <c r="I4" s="364" t="s">
        <v>146</v>
      </c>
      <c r="J4" s="364" t="s">
        <v>147</v>
      </c>
    </row>
    <row r="5" spans="2:10">
      <c r="B5" s="56" t="s">
        <v>121</v>
      </c>
      <c r="C5" s="386">
        <v>103.01115</v>
      </c>
      <c r="D5" s="400">
        <v>0.64646138965016586</v>
      </c>
      <c r="E5" s="400">
        <v>1.9985088045880506</v>
      </c>
      <c r="F5" s="400">
        <v>4.6988392460270756</v>
      </c>
      <c r="G5" s="400">
        <v>8.7731117759008104</v>
      </c>
      <c r="H5" s="400">
        <v>5.1753346855767379</v>
      </c>
      <c r="I5" s="400">
        <v>9.2865427602333952</v>
      </c>
      <c r="J5" s="400">
        <v>8.2605522523163</v>
      </c>
    </row>
    <row r="6" spans="2:10">
      <c r="B6" s="56" t="s">
        <v>81</v>
      </c>
      <c r="C6" s="386">
        <v>100.72750000000001</v>
      </c>
      <c r="D6" s="400">
        <v>0.74056911403674874</v>
      </c>
      <c r="E6" s="400">
        <v>3.0354478975875621</v>
      </c>
      <c r="F6" s="400">
        <v>5.8153989253679539</v>
      </c>
      <c r="G6" s="400">
        <v>10.046359048936404</v>
      </c>
      <c r="H6" s="400">
        <v>6.6950911623577136</v>
      </c>
      <c r="I6" s="400">
        <v>10.674170488967105</v>
      </c>
      <c r="J6" s="400">
        <v>8.4113690786892459</v>
      </c>
    </row>
    <row r="7" spans="2:10">
      <c r="B7" s="56" t="s">
        <v>124</v>
      </c>
      <c r="C7" s="386">
        <v>103.15770999999999</v>
      </c>
      <c r="D7" s="400">
        <v>1.5192102504005822</v>
      </c>
      <c r="E7" s="400">
        <v>3.9951936943398936</v>
      </c>
      <c r="F7" s="400">
        <v>6.9249159711130659</v>
      </c>
      <c r="G7" s="400">
        <v>10.950605482453524</v>
      </c>
      <c r="H7" s="400">
        <v>7.3943810366409179</v>
      </c>
      <c r="I7" s="400">
        <v>13.120402747214332</v>
      </c>
    </row>
    <row r="8" spans="2:10">
      <c r="B8" s="56" t="s">
        <v>82</v>
      </c>
      <c r="C8" s="386">
        <v>96.735159999999993</v>
      </c>
      <c r="D8" s="400">
        <v>0.301815410916495</v>
      </c>
      <c r="E8" s="400">
        <v>1.2395273019616182</v>
      </c>
      <c r="F8" s="400">
        <v>4.3815100634758242</v>
      </c>
      <c r="G8" s="400">
        <v>11.075112101878592</v>
      </c>
      <c r="H8" s="400">
        <v>5.1871798846880868</v>
      </c>
      <c r="I8" s="400">
        <v>14.501074622824595</v>
      </c>
      <c r="J8" s="400">
        <v>10.466234183946298</v>
      </c>
    </row>
    <row r="9" spans="2:10">
      <c r="B9" s="56" t="s">
        <v>102</v>
      </c>
      <c r="C9" s="386">
        <v>100.91504</v>
      </c>
      <c r="D9" s="400">
        <v>1.617992625788145</v>
      </c>
      <c r="E9" s="400">
        <v>4.9447723349820283</v>
      </c>
      <c r="F9" s="400">
        <v>7.9353664883688335</v>
      </c>
      <c r="G9" s="400">
        <v>11.758950641144317</v>
      </c>
      <c r="H9" s="400">
        <v>8.1497127066502593</v>
      </c>
      <c r="I9" s="400">
        <v>15.159420325292849</v>
      </c>
      <c r="J9" s="400">
        <v>11.92616353306477</v>
      </c>
    </row>
    <row r="10" spans="2:10">
      <c r="B10" s="56" t="s">
        <v>103</v>
      </c>
      <c r="C10" s="386">
        <v>93.132270000000005</v>
      </c>
      <c r="D10" s="400">
        <v>2.049305726529993</v>
      </c>
      <c r="E10" s="400">
        <v>6.9544194152137084</v>
      </c>
      <c r="F10" s="400">
        <v>6.3205115520947652</v>
      </c>
      <c r="G10" s="400">
        <v>8.0977124262997755</v>
      </c>
      <c r="H10" s="400">
        <v>7.0466335378572609</v>
      </c>
      <c r="I10" s="400">
        <v>15.591240037670207</v>
      </c>
      <c r="J10" s="400">
        <v>13.212408938076269</v>
      </c>
    </row>
    <row r="11" spans="2:10">
      <c r="B11" s="56" t="s">
        <v>104</v>
      </c>
      <c r="C11" s="386">
        <v>90.587360000000004</v>
      </c>
      <c r="D11" s="400">
        <v>2.2772185335380168</v>
      </c>
      <c r="E11" s="400">
        <v>8.0467009894760864</v>
      </c>
      <c r="F11" s="400">
        <v>5.6300760204312184</v>
      </c>
      <c r="G11" s="400">
        <v>11.465140188942113</v>
      </c>
      <c r="H11" s="400">
        <v>6.8947233731280644</v>
      </c>
      <c r="I11" s="400">
        <v>16.945049551993719</v>
      </c>
      <c r="J11" s="400">
        <v>14.450794557529555</v>
      </c>
    </row>
    <row r="12" spans="2:10">
      <c r="B12" s="56" t="s">
        <v>105</v>
      </c>
      <c r="C12" s="386">
        <v>90.716210000000004</v>
      </c>
      <c r="D12" s="400">
        <v>1.2491601281293008</v>
      </c>
      <c r="E12" s="400">
        <v>7.0735718943737647</v>
      </c>
      <c r="F12" s="400">
        <v>4.9390193674873073</v>
      </c>
      <c r="G12" s="400">
        <v>12.215008932675374</v>
      </c>
      <c r="H12" s="400">
        <v>5.3596268433283356</v>
      </c>
      <c r="I12" s="400">
        <v>15.786293363122606</v>
      </c>
      <c r="J12" s="400">
        <v>15.058161285279459</v>
      </c>
    </row>
    <row r="13" spans="2:10">
      <c r="B13" s="56" t="s">
        <v>118</v>
      </c>
      <c r="C13" s="386">
        <v>88.620840000000001</v>
      </c>
      <c r="D13" s="400">
        <v>2.0664077348435672</v>
      </c>
      <c r="E13" s="400">
        <v>8.312142709771031</v>
      </c>
      <c r="F13" s="400">
        <v>3.8008461056815435</v>
      </c>
      <c r="G13" s="400">
        <v>12.828774332649662</v>
      </c>
      <c r="H13" s="400">
        <v>4.4252123043121649</v>
      </c>
      <c r="I13" s="400">
        <v>18.547854056105241</v>
      </c>
      <c r="J13" s="400">
        <v>16.053132316325282</v>
      </c>
    </row>
    <row r="14" spans="2:10">
      <c r="B14" s="56" t="s">
        <v>108</v>
      </c>
      <c r="C14" s="386">
        <v>86.818049999999999</v>
      </c>
      <c r="D14" s="400">
        <v>2.4462678809046068</v>
      </c>
      <c r="E14" s="400">
        <v>9.18115507602446</v>
      </c>
      <c r="F14" s="400">
        <v>3.5177751969989179</v>
      </c>
      <c r="G14" s="400">
        <v>16.51382613020953</v>
      </c>
      <c r="H14" s="400">
        <v>5.3262708892253707</v>
      </c>
      <c r="I14" s="400">
        <v>19.31484278229054</v>
      </c>
      <c r="J14" s="400">
        <v>16.695774508931848</v>
      </c>
    </row>
    <row r="15" spans="2:10">
      <c r="B15" s="56" t="s">
        <v>122</v>
      </c>
      <c r="C15" s="386">
        <v>89.537559999999999</v>
      </c>
      <c r="D15" s="400">
        <v>2.7683593836530962</v>
      </c>
      <c r="E15" s="400">
        <v>8.39322220041816</v>
      </c>
      <c r="F15" s="400">
        <v>3.4123619241721581</v>
      </c>
      <c r="G15" s="400">
        <v>15.261910496389476</v>
      </c>
      <c r="H15" s="400">
        <v>5.226645665804952</v>
      </c>
      <c r="I15" s="400">
        <v>20.133590742046149</v>
      </c>
      <c r="J15" s="400"/>
    </row>
    <row r="16" spans="2:10">
      <c r="B16" s="56" t="s">
        <v>119</v>
      </c>
      <c r="C16" s="386">
        <v>88.371160000000003</v>
      </c>
      <c r="D16" s="400">
        <v>1.8614800980816693</v>
      </c>
      <c r="E16" s="400">
        <v>8.3874583890182208</v>
      </c>
      <c r="F16" s="400">
        <v>3.7031834557420762</v>
      </c>
      <c r="G16" s="400">
        <v>15.124848855893912</v>
      </c>
      <c r="H16" s="400">
        <v>4.8158574789881614</v>
      </c>
      <c r="I16" s="400">
        <v>20.669781144497268</v>
      </c>
      <c r="J16" s="400">
        <v>16.60086200434958</v>
      </c>
    </row>
    <row r="17" spans="2:2">
      <c r="B17" s="56" t="s">
        <v>268</v>
      </c>
    </row>
    <row r="18" spans="2:2">
      <c r="B18" s="144" t="s">
        <v>19</v>
      </c>
    </row>
    <row r="19" spans="2:2">
      <c r="B19" s="20" t="s">
        <v>28</v>
      </c>
    </row>
  </sheetData>
  <mergeCells count="1">
    <mergeCell ref="B2:G2"/>
  </mergeCells>
  <conditionalFormatting sqref="D5:D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6 I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6 I8:I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:J16 J5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6"/>
    <col min="2" max="2" width="35.7109375" style="86" customWidth="1"/>
    <col min="3" max="8" width="26.140625" style="86"/>
    <col min="9" max="9" width="35" style="86" customWidth="1"/>
    <col min="10" max="10" width="25.42578125" style="86" customWidth="1"/>
    <col min="11" max="16384" width="26.1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1.75" thickBot="1"/>
    <row r="4" spans="2:18" s="87" customFormat="1" ht="17.25" customHeight="1" thickBot="1">
      <c r="B4" s="467" t="str">
        <f>"IJG Money Market Index [average returns] -as at "&amp; TEXT(Map!$N$16, " mmmm yyyy")</f>
        <v>IJG Money Market Index [average returns] -as at  July 2025</v>
      </c>
      <c r="C4" s="468"/>
      <c r="D4" s="468"/>
      <c r="E4" s="468"/>
      <c r="F4" s="468"/>
      <c r="G4" s="469"/>
      <c r="I4" s="470" t="str">
        <f>"IJG Money Market Index Performance [average returns, %] -as at "&amp; TEXT(Map!$N$16, " mmmm yyyy")</f>
        <v>IJG Money Market Index Performance [average returns, %] -as at  July 2025</v>
      </c>
      <c r="J4" s="471"/>
      <c r="K4" s="471"/>
      <c r="L4" s="471"/>
      <c r="M4" s="471"/>
      <c r="N4" s="471"/>
      <c r="O4" s="471"/>
      <c r="P4" s="472"/>
    </row>
    <row r="5" spans="2:18" s="87" customFormat="1" ht="17.25" customHeight="1">
      <c r="B5" s="259"/>
      <c r="C5" s="260" t="s">
        <v>31</v>
      </c>
      <c r="D5" s="260" t="s">
        <v>32</v>
      </c>
      <c r="E5" s="260" t="s">
        <v>33</v>
      </c>
      <c r="F5" s="260" t="s">
        <v>34</v>
      </c>
      <c r="G5" s="261" t="s">
        <v>35</v>
      </c>
      <c r="H5" s="262"/>
      <c r="I5" s="263"/>
      <c r="J5" s="264" t="s">
        <v>31</v>
      </c>
      <c r="K5" s="265" t="s">
        <v>46</v>
      </c>
      <c r="L5" s="265" t="s">
        <v>47</v>
      </c>
      <c r="M5" s="265" t="s">
        <v>48</v>
      </c>
      <c r="N5" s="265" t="s">
        <v>12</v>
      </c>
      <c r="O5" s="265" t="s">
        <v>49</v>
      </c>
      <c r="P5" s="266" t="s">
        <v>50</v>
      </c>
    </row>
    <row r="6" spans="2:18" s="87" customFormat="1" ht="17.25" customHeight="1">
      <c r="B6" s="267" t="s">
        <v>36</v>
      </c>
      <c r="C6" s="268">
        <v>298.9611130274854</v>
      </c>
      <c r="D6" s="268">
        <v>297.14129670142978</v>
      </c>
      <c r="E6" s="268">
        <v>293.53011770203312</v>
      </c>
      <c r="F6" s="268">
        <v>288.17052452490418</v>
      </c>
      <c r="G6" s="269">
        <v>276.83683983043983</v>
      </c>
      <c r="I6" s="270" t="s">
        <v>36</v>
      </c>
      <c r="J6" s="271">
        <v>0.61244140288052584</v>
      </c>
      <c r="K6" s="271">
        <v>1.8502344386225333</v>
      </c>
      <c r="L6" s="271">
        <v>3.7445149951998991</v>
      </c>
      <c r="M6" s="271">
        <v>7.9918096199178112</v>
      </c>
      <c r="N6" s="271">
        <v>4.430174165937184</v>
      </c>
      <c r="O6" s="271">
        <v>7.9237303422194261</v>
      </c>
      <c r="P6" s="272">
        <v>6.5807654080376476</v>
      </c>
    </row>
    <row r="7" spans="2:18" s="87" customFormat="1" ht="17.25" customHeight="1">
      <c r="B7" s="267"/>
      <c r="C7" s="268"/>
      <c r="D7" s="268"/>
      <c r="E7" s="268"/>
      <c r="F7" s="273"/>
      <c r="G7" s="274"/>
      <c r="I7" s="270"/>
      <c r="J7" s="271"/>
      <c r="K7" s="271"/>
      <c r="L7" s="271"/>
      <c r="M7" s="271"/>
      <c r="N7" s="271"/>
      <c r="O7" s="271"/>
      <c r="P7" s="272"/>
    </row>
    <row r="8" spans="2:18" s="87" customFormat="1" ht="17.25" customHeight="1">
      <c r="B8" s="267" t="s">
        <v>37</v>
      </c>
      <c r="C8" s="268">
        <v>235.02269782894032</v>
      </c>
      <c r="D8" s="268">
        <v>233.83348296900374</v>
      </c>
      <c r="E8" s="268">
        <v>231.51549494298874</v>
      </c>
      <c r="F8" s="268">
        <v>228.15619728572119</v>
      </c>
      <c r="G8" s="269">
        <v>220.93474653012771</v>
      </c>
      <c r="I8" s="270" t="s">
        <v>37</v>
      </c>
      <c r="J8" s="271">
        <v>0.50857338514442851</v>
      </c>
      <c r="K8" s="271">
        <v>1.514889051730739</v>
      </c>
      <c r="L8" s="271">
        <v>3.0095612676346306</v>
      </c>
      <c r="M8" s="271">
        <v>6.3765213575817103</v>
      </c>
      <c r="N8" s="271">
        <v>3.5437897947296904</v>
      </c>
      <c r="O8" s="271">
        <v>6.3954035796419895</v>
      </c>
      <c r="P8" s="272">
        <v>5.0405196287698573</v>
      </c>
    </row>
    <row r="9" spans="2:18" s="87" customFormat="1" ht="17.25" customHeight="1">
      <c r="B9" s="267"/>
      <c r="C9" s="268"/>
      <c r="D9" s="268"/>
      <c r="E9" s="268"/>
      <c r="F9" s="273"/>
      <c r="G9" s="274"/>
      <c r="I9" s="270"/>
      <c r="J9" s="271"/>
      <c r="K9" s="271"/>
      <c r="L9" s="271"/>
      <c r="M9" s="271"/>
      <c r="N9" s="271"/>
      <c r="O9" s="271"/>
      <c r="P9" s="272"/>
    </row>
    <row r="10" spans="2:18" s="87" customFormat="1" ht="17.25" customHeight="1">
      <c r="B10" s="267" t="s">
        <v>38</v>
      </c>
      <c r="C10" s="268">
        <v>277.72222468004264</v>
      </c>
      <c r="D10" s="268">
        <v>276.190909591241</v>
      </c>
      <c r="E10" s="268">
        <v>273.218201768781</v>
      </c>
      <c r="F10" s="268">
        <v>268.8915969050658</v>
      </c>
      <c r="G10" s="269">
        <v>259.414857099377</v>
      </c>
      <c r="I10" s="270" t="s">
        <v>38</v>
      </c>
      <c r="J10" s="271">
        <v>0.55444080004949381</v>
      </c>
      <c r="K10" s="271">
        <v>1.6485076331310022</v>
      </c>
      <c r="L10" s="271">
        <v>3.28408469309458</v>
      </c>
      <c r="M10" s="271">
        <v>7.0571777520253676</v>
      </c>
      <c r="N10" s="271">
        <v>3.874167736517875</v>
      </c>
      <c r="O10" s="271">
        <v>7.1556181433761079</v>
      </c>
      <c r="P10" s="272">
        <v>8.5969866991319819</v>
      </c>
    </row>
    <row r="11" spans="2:18" s="87" customFormat="1" ht="17.25" customHeight="1">
      <c r="B11" s="267"/>
      <c r="C11" s="268"/>
      <c r="D11" s="268"/>
      <c r="E11" s="268"/>
      <c r="F11" s="273"/>
      <c r="G11" s="274"/>
      <c r="I11" s="270"/>
      <c r="J11" s="271"/>
      <c r="K11" s="271"/>
      <c r="L11" s="271"/>
      <c r="M11" s="271"/>
      <c r="N11" s="271"/>
      <c r="O11" s="271"/>
      <c r="P11" s="272"/>
    </row>
    <row r="12" spans="2:18" s="87" customFormat="1" ht="17.25" customHeight="1">
      <c r="B12" s="267" t="s">
        <v>39</v>
      </c>
      <c r="C12" s="268">
        <v>295.99519437133182</v>
      </c>
      <c r="D12" s="268">
        <v>294.27532356713465</v>
      </c>
      <c r="E12" s="268">
        <v>290.89408880335384</v>
      </c>
      <c r="F12" s="268">
        <v>285.91522114784675</v>
      </c>
      <c r="G12" s="269">
        <v>275.09987877310721</v>
      </c>
      <c r="I12" s="270" t="s">
        <v>39</v>
      </c>
      <c r="J12" s="271">
        <v>0.58444275359188502</v>
      </c>
      <c r="K12" s="271">
        <v>1.753595471452285</v>
      </c>
      <c r="L12" s="271">
        <v>3.5255112277750023</v>
      </c>
      <c r="M12" s="271">
        <v>7.5955379156885661</v>
      </c>
      <c r="N12" s="271">
        <v>4.1700023909905903</v>
      </c>
      <c r="O12" s="271">
        <v>9.4517734399254714</v>
      </c>
      <c r="P12" s="272">
        <v>7.2326036857307763</v>
      </c>
    </row>
    <row r="13" spans="2:18" s="87" customFormat="1" ht="17.25" customHeight="1">
      <c r="B13" s="267"/>
      <c r="C13" s="268"/>
      <c r="D13" s="268"/>
      <c r="E13" s="268"/>
      <c r="F13" s="273"/>
      <c r="G13" s="274"/>
      <c r="I13" s="270"/>
      <c r="J13" s="271"/>
      <c r="K13" s="271"/>
      <c r="L13" s="271"/>
      <c r="M13" s="271"/>
      <c r="N13" s="271"/>
      <c r="O13" s="271"/>
      <c r="P13" s="272"/>
    </row>
    <row r="14" spans="2:18" s="87" customFormat="1" ht="17.25" customHeight="1">
      <c r="B14" s="267" t="s">
        <v>40</v>
      </c>
      <c r="C14" s="268">
        <v>316.82133236821721</v>
      </c>
      <c r="D14" s="268">
        <v>314.84679858069495</v>
      </c>
      <c r="E14" s="268">
        <v>310.9231965864588</v>
      </c>
      <c r="F14" s="268">
        <v>305.10727341701812</v>
      </c>
      <c r="G14" s="269">
        <v>292.94296818032052</v>
      </c>
      <c r="I14" s="270" t="s">
        <v>51</v>
      </c>
      <c r="J14" s="271">
        <v>0.62714113544215522</v>
      </c>
      <c r="K14" s="271">
        <v>1.8969751522280864</v>
      </c>
      <c r="L14" s="271">
        <v>3.8393247135699804</v>
      </c>
      <c r="M14" s="271">
        <v>8.1511989641609652</v>
      </c>
      <c r="N14" s="271">
        <v>4.5404112925415463</v>
      </c>
      <c r="O14" s="271">
        <v>10.081167779908395</v>
      </c>
      <c r="P14" s="272">
        <v>7.740006244681763</v>
      </c>
    </row>
    <row r="15" spans="2:18" s="87" customFormat="1" ht="17.25" customHeight="1">
      <c r="B15" s="267"/>
      <c r="C15" s="268"/>
      <c r="D15" s="268"/>
      <c r="E15" s="268"/>
      <c r="F15" s="273"/>
      <c r="G15" s="274"/>
      <c r="I15" s="270"/>
      <c r="J15" s="271"/>
      <c r="K15" s="271"/>
      <c r="L15" s="271"/>
      <c r="M15" s="271"/>
      <c r="N15" s="271"/>
      <c r="O15" s="271"/>
      <c r="P15" s="272"/>
    </row>
    <row r="16" spans="2:18" s="87" customFormat="1" ht="17.25" customHeight="1">
      <c r="B16" s="267" t="s">
        <v>86</v>
      </c>
      <c r="C16" s="268">
        <v>297.16074281874313</v>
      </c>
      <c r="D16" s="268">
        <v>295.44642683610135</v>
      </c>
      <c r="E16" s="268">
        <v>292.07807632086678</v>
      </c>
      <c r="F16" s="268">
        <v>286.97099696200797</v>
      </c>
      <c r="G16" s="269">
        <v>276.01853405856593</v>
      </c>
      <c r="I16" s="270" t="s">
        <v>52</v>
      </c>
      <c r="J16" s="271">
        <v>0.58024596912549242</v>
      </c>
      <c r="K16" s="271">
        <v>1.7401739157898</v>
      </c>
      <c r="L16" s="271">
        <v>3.5507929249324777</v>
      </c>
      <c r="M16" s="271">
        <v>7.659706197733529</v>
      </c>
      <c r="N16" s="271">
        <v>4.213292926703982</v>
      </c>
      <c r="O16" s="271">
        <v>5.7096784347617557</v>
      </c>
      <c r="P16" s="272">
        <v>5.4126887807020685</v>
      </c>
    </row>
    <row r="17" spans="2:16" s="87" customFormat="1" ht="17.25" customHeight="1">
      <c r="B17" s="275"/>
      <c r="C17" s="268"/>
      <c r="D17" s="268"/>
      <c r="E17" s="268"/>
      <c r="F17" s="273"/>
      <c r="G17" s="274"/>
      <c r="I17" s="276"/>
      <c r="J17" s="271"/>
      <c r="K17" s="271"/>
      <c r="L17" s="271"/>
      <c r="M17" s="271"/>
      <c r="N17" s="271"/>
      <c r="O17" s="271"/>
      <c r="P17" s="272"/>
    </row>
    <row r="18" spans="2:16" s="87" customFormat="1" ht="17.25" customHeight="1">
      <c r="B18" s="267" t="s">
        <v>41</v>
      </c>
      <c r="C18" s="268">
        <v>303.76755429952476</v>
      </c>
      <c r="D18" s="268">
        <v>301.84342014103021</v>
      </c>
      <c r="E18" s="268">
        <v>298.09395530319438</v>
      </c>
      <c r="F18" s="268">
        <v>292.5422586833555</v>
      </c>
      <c r="G18" s="269">
        <v>280.80888358249706</v>
      </c>
      <c r="I18" s="270" t="s">
        <v>41</v>
      </c>
      <c r="J18" s="271">
        <v>0.63746102452573172</v>
      </c>
      <c r="K18" s="271">
        <v>1.9032921987833351</v>
      </c>
      <c r="L18" s="271">
        <v>3.8371535335410822</v>
      </c>
      <c r="M18" s="271">
        <v>8.1759061266602817</v>
      </c>
      <c r="N18" s="271">
        <v>4.5391855789409075</v>
      </c>
      <c r="O18" s="271">
        <v>8.2615293834773063</v>
      </c>
      <c r="P18" s="272">
        <v>6.7869904335196241</v>
      </c>
    </row>
    <row r="19" spans="2:16" s="87" customFormat="1" ht="17.25" customHeight="1">
      <c r="B19" s="267"/>
      <c r="C19" s="268"/>
      <c r="D19" s="268"/>
      <c r="E19" s="268"/>
      <c r="F19" s="273"/>
      <c r="G19" s="274"/>
      <c r="I19" s="270"/>
      <c r="J19" s="271"/>
      <c r="K19" s="271"/>
      <c r="L19" s="271"/>
      <c r="M19" s="271"/>
      <c r="N19" s="271"/>
      <c r="O19" s="271"/>
      <c r="P19" s="272"/>
    </row>
    <row r="20" spans="2:16" s="87" customFormat="1" ht="17.25" customHeight="1">
      <c r="B20" s="267" t="s">
        <v>42</v>
      </c>
      <c r="C20" s="268">
        <v>314.86615989324997</v>
      </c>
      <c r="D20" s="268">
        <v>312.85435691920918</v>
      </c>
      <c r="E20" s="268">
        <v>308.88127378992192</v>
      </c>
      <c r="F20" s="268">
        <v>303.03492588018753</v>
      </c>
      <c r="G20" s="269">
        <v>290.58868824080736</v>
      </c>
      <c r="I20" s="270" t="s">
        <v>42</v>
      </c>
      <c r="J20" s="271">
        <v>0.64304777272459201</v>
      </c>
      <c r="K20" s="271">
        <v>1.937600823091179</v>
      </c>
      <c r="L20" s="271">
        <v>3.9042476634327583</v>
      </c>
      <c r="M20" s="271">
        <v>8.3545824854421635</v>
      </c>
      <c r="N20" s="271">
        <v>4.6158359247796543</v>
      </c>
      <c r="O20" s="271">
        <v>8.3992734422711166</v>
      </c>
      <c r="P20" s="272">
        <v>6.9738577093970022</v>
      </c>
    </row>
    <row r="21" spans="2:16" s="87" customFormat="1" ht="17.25" customHeight="1">
      <c r="B21" s="267"/>
      <c r="C21" s="268"/>
      <c r="D21" s="268"/>
      <c r="E21" s="268"/>
      <c r="F21" s="273"/>
      <c r="G21" s="274"/>
      <c r="I21" s="270"/>
      <c r="J21" s="271"/>
      <c r="K21" s="271"/>
      <c r="L21" s="271"/>
      <c r="M21" s="271"/>
      <c r="N21" s="271"/>
      <c r="O21" s="271"/>
      <c r="P21" s="272"/>
    </row>
    <row r="22" spans="2:16" s="87" customFormat="1" ht="17.25" customHeight="1">
      <c r="B22" s="267" t="s">
        <v>43</v>
      </c>
      <c r="C22" s="268">
        <v>310.75046155315022</v>
      </c>
      <c r="D22" s="268">
        <v>308.74273798793746</v>
      </c>
      <c r="E22" s="268">
        <v>304.7661822580643</v>
      </c>
      <c r="F22" s="268">
        <v>298.88863739709751</v>
      </c>
      <c r="G22" s="269">
        <v>286.64060827844952</v>
      </c>
      <c r="I22" s="270" t="s">
        <v>43</v>
      </c>
      <c r="J22" s="271">
        <v>0.65029013420589976</v>
      </c>
      <c r="K22" s="271">
        <v>1.963564084029068</v>
      </c>
      <c r="L22" s="271">
        <v>3.9686433915161912</v>
      </c>
      <c r="M22" s="271">
        <v>8.4111785205534417</v>
      </c>
      <c r="N22" s="271">
        <v>4.6909047644532187</v>
      </c>
      <c r="O22" s="271">
        <v>8.2233970358804207</v>
      </c>
      <c r="P22" s="272">
        <v>6.8728914391064988</v>
      </c>
    </row>
    <row r="23" spans="2:16" s="87" customFormat="1" ht="17.25" customHeight="1">
      <c r="B23" s="275"/>
      <c r="C23" s="268"/>
      <c r="D23" s="268"/>
      <c r="E23" s="268"/>
      <c r="F23" s="273"/>
      <c r="G23" s="274"/>
      <c r="I23" s="277"/>
      <c r="J23" s="271"/>
      <c r="K23" s="271"/>
      <c r="L23" s="271"/>
      <c r="M23" s="271"/>
      <c r="N23" s="271"/>
      <c r="O23" s="271"/>
      <c r="P23" s="272"/>
    </row>
    <row r="24" spans="2:16" s="87" customFormat="1" ht="17.25" customHeight="1" thickBot="1">
      <c r="B24" s="278" t="s">
        <v>87</v>
      </c>
      <c r="C24" s="279">
        <v>299.63068629574951</v>
      </c>
      <c r="D24" s="279">
        <v>297.75455334347612</v>
      </c>
      <c r="E24" s="279">
        <v>294.0541688897668</v>
      </c>
      <c r="F24" s="279">
        <v>288.60014798326949</v>
      </c>
      <c r="G24" s="280">
        <v>277.1169300342824</v>
      </c>
      <c r="I24" s="281" t="s">
        <v>53</v>
      </c>
      <c r="J24" s="282">
        <v>0.63009379074354666</v>
      </c>
      <c r="K24" s="282">
        <v>1.8964252154755945</v>
      </c>
      <c r="L24" s="282">
        <v>3.8220833875384885</v>
      </c>
      <c r="M24" s="282">
        <v>8.1242803385133797</v>
      </c>
      <c r="N24" s="282">
        <v>4.5166018563649546</v>
      </c>
      <c r="O24" s="282">
        <v>8.0455853673039321</v>
      </c>
      <c r="P24" s="283">
        <v>6.6600979582862152</v>
      </c>
    </row>
    <row r="25" spans="2:16">
      <c r="B25" s="88" t="s">
        <v>28</v>
      </c>
      <c r="I25" s="284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5" t="str">
        <f>"IJG Money Market Index [single  returns] -as at "&amp; TEXT(Map!$N$16, " mmmm yyyy")</f>
        <v>IJG Money Market Index [single  returns] -as at  July 2025</v>
      </c>
      <c r="C27" s="286"/>
      <c r="D27" s="286"/>
      <c r="E27" s="286"/>
      <c r="F27" s="286"/>
      <c r="G27" s="287"/>
      <c r="I27" s="470" t="str">
        <f>"IJG Money Market Index Performance [single returns, %] -as at "&amp; TEXT(Map!$N$16, " mmmm yyyy")</f>
        <v>IJG Money Market Index Performance [single returns, %] -as at  July 2025</v>
      </c>
      <c r="J27" s="471"/>
      <c r="K27" s="471"/>
      <c r="L27" s="471"/>
      <c r="M27" s="471"/>
      <c r="N27" s="471"/>
      <c r="O27" s="471"/>
      <c r="P27" s="472"/>
    </row>
    <row r="28" spans="2:16" ht="18" customHeight="1">
      <c r="B28" s="259"/>
      <c r="C28" s="260" t="s">
        <v>31</v>
      </c>
      <c r="D28" s="260" t="s">
        <v>32</v>
      </c>
      <c r="E28" s="260" t="s">
        <v>33</v>
      </c>
      <c r="F28" s="260" t="s">
        <v>34</v>
      </c>
      <c r="G28" s="261" t="s">
        <v>35</v>
      </c>
      <c r="I28" s="288"/>
      <c r="J28" s="289" t="s">
        <v>8</v>
      </c>
      <c r="K28" s="290" t="s">
        <v>46</v>
      </c>
      <c r="L28" s="290" t="s">
        <v>47</v>
      </c>
      <c r="M28" s="290" t="s">
        <v>48</v>
      </c>
      <c r="N28" s="290" t="s">
        <v>12</v>
      </c>
      <c r="O28" s="290" t="s">
        <v>49</v>
      </c>
      <c r="P28" s="291" t="s">
        <v>50</v>
      </c>
    </row>
    <row r="29" spans="2:16" ht="18" customHeight="1">
      <c r="B29" s="267" t="s">
        <v>36</v>
      </c>
      <c r="C29" s="268">
        <v>297.21558705917352</v>
      </c>
      <c r="D29" s="268">
        <v>295.43381708029602</v>
      </c>
      <c r="E29" s="268">
        <v>291.9361994316169</v>
      </c>
      <c r="F29" s="268">
        <v>286.87381603700732</v>
      </c>
      <c r="G29" s="269">
        <v>276.13111440172662</v>
      </c>
      <c r="I29" s="292" t="s">
        <v>36</v>
      </c>
      <c r="J29" s="271">
        <v>0.60310292047345282</v>
      </c>
      <c r="K29" s="271">
        <v>1.808404589028445</v>
      </c>
      <c r="L29" s="271">
        <v>3.6049895264167686</v>
      </c>
      <c r="M29" s="271">
        <v>7.6356743437367092</v>
      </c>
      <c r="N29" s="271">
        <v>4.2556223761715639</v>
      </c>
      <c r="O29" s="271">
        <v>8.0884600387128636</v>
      </c>
      <c r="P29" s="272">
        <v>6.7321212941864772</v>
      </c>
    </row>
    <row r="30" spans="2:16" ht="18" customHeight="1">
      <c r="B30" s="267"/>
      <c r="C30" s="268"/>
      <c r="D30" s="268"/>
      <c r="E30" s="268"/>
      <c r="F30" s="273"/>
      <c r="G30" s="274"/>
      <c r="I30" s="292"/>
      <c r="J30" s="271"/>
      <c r="K30" s="271"/>
      <c r="L30" s="271"/>
      <c r="M30" s="271"/>
      <c r="N30" s="271"/>
      <c r="O30" s="271"/>
      <c r="P30" s="272"/>
    </row>
    <row r="31" spans="2:16" ht="18" customHeight="1">
      <c r="B31" s="267" t="s">
        <v>37</v>
      </c>
      <c r="C31" s="268">
        <v>235.02269782894032</v>
      </c>
      <c r="D31" s="268">
        <v>233.83348296900374</v>
      </c>
      <c r="E31" s="268">
        <v>231.51549494298874</v>
      </c>
      <c r="F31" s="268">
        <v>228.15619728572119</v>
      </c>
      <c r="G31" s="269">
        <v>220.93474653012771</v>
      </c>
      <c r="I31" s="292" t="s">
        <v>37</v>
      </c>
      <c r="J31" s="271">
        <v>0.50857338514442851</v>
      </c>
      <c r="K31" s="271">
        <v>1.514889051730739</v>
      </c>
      <c r="L31" s="271">
        <v>3.0095612676346306</v>
      </c>
      <c r="M31" s="271">
        <v>6.3765213575817103</v>
      </c>
      <c r="N31" s="271">
        <v>3.5437897947296904</v>
      </c>
      <c r="O31" s="271">
        <v>6.3954035796419895</v>
      </c>
      <c r="P31" s="272">
        <v>5.0405196287698573</v>
      </c>
    </row>
    <row r="32" spans="2:16" ht="18" customHeight="1">
      <c r="B32" s="267"/>
      <c r="C32" s="268"/>
      <c r="D32" s="268"/>
      <c r="E32" s="268"/>
      <c r="F32" s="273"/>
      <c r="G32" s="274"/>
      <c r="I32" s="292"/>
      <c r="J32" s="271"/>
      <c r="K32" s="271"/>
      <c r="L32" s="271"/>
      <c r="M32" s="271"/>
      <c r="N32" s="271"/>
      <c r="O32" s="271"/>
      <c r="P32" s="272"/>
    </row>
    <row r="33" spans="2:16" ht="18" customHeight="1">
      <c r="B33" s="267" t="s">
        <v>38</v>
      </c>
      <c r="C33" s="268">
        <v>276.36671945380652</v>
      </c>
      <c r="D33" s="268">
        <v>274.8171706855594</v>
      </c>
      <c r="E33" s="268">
        <v>271.85143997155456</v>
      </c>
      <c r="F33" s="268">
        <v>267.58447358503565</v>
      </c>
      <c r="G33" s="269">
        <v>258.45281872703026</v>
      </c>
      <c r="I33" s="292" t="s">
        <v>38</v>
      </c>
      <c r="J33" s="271">
        <v>0.56384714404185132</v>
      </c>
      <c r="K33" s="271">
        <v>1.6609363859630299</v>
      </c>
      <c r="L33" s="271">
        <v>3.2820461333605611</v>
      </c>
      <c r="M33" s="271">
        <v>6.9312073340923153</v>
      </c>
      <c r="N33" s="271">
        <v>3.8575310176363287</v>
      </c>
      <c r="O33" s="271">
        <v>7.2311951751296455</v>
      </c>
      <c r="P33" s="272">
        <v>5.9445754789277938</v>
      </c>
    </row>
    <row r="34" spans="2:16" ht="18" customHeight="1">
      <c r="B34" s="267"/>
      <c r="C34" s="268"/>
      <c r="D34" s="268"/>
      <c r="E34" s="268"/>
      <c r="F34" s="273"/>
      <c r="G34" s="274"/>
      <c r="I34" s="292"/>
      <c r="J34" s="271"/>
      <c r="K34" s="271"/>
      <c r="L34" s="271"/>
      <c r="M34" s="271"/>
      <c r="N34" s="271"/>
      <c r="O34" s="271"/>
      <c r="P34" s="272"/>
    </row>
    <row r="35" spans="2:16" ht="18" customHeight="1">
      <c r="B35" s="267" t="s">
        <v>39</v>
      </c>
      <c r="C35" s="268">
        <v>293.85403295853388</v>
      </c>
      <c r="D35" s="268">
        <v>292.16205368554762</v>
      </c>
      <c r="E35" s="268">
        <v>288.8465014407185</v>
      </c>
      <c r="F35" s="268">
        <v>284.0383114415713</v>
      </c>
      <c r="G35" s="269">
        <v>273.85650519307063</v>
      </c>
      <c r="I35" s="292" t="s">
        <v>39</v>
      </c>
      <c r="J35" s="271">
        <v>0.57912355545230998</v>
      </c>
      <c r="K35" s="271">
        <v>1.7336306629433418</v>
      </c>
      <c r="L35" s="271">
        <v>3.4557737888051498</v>
      </c>
      <c r="M35" s="271">
        <v>7.3021919823905046</v>
      </c>
      <c r="N35" s="271">
        <v>4.0668092994154303</v>
      </c>
      <c r="O35" s="271">
        <v>7.7287945837274385</v>
      </c>
      <c r="P35" s="272">
        <v>6.3984540701313541</v>
      </c>
    </row>
    <row r="36" spans="2:16" ht="18" customHeight="1">
      <c r="B36" s="267"/>
      <c r="C36" s="268"/>
      <c r="D36" s="268"/>
      <c r="E36" s="268"/>
      <c r="F36" s="273"/>
      <c r="G36" s="274"/>
      <c r="I36" s="292"/>
      <c r="J36" s="271"/>
      <c r="K36" s="271"/>
      <c r="L36" s="271"/>
      <c r="M36" s="271"/>
      <c r="N36" s="271"/>
      <c r="O36" s="271"/>
      <c r="P36" s="272"/>
    </row>
    <row r="37" spans="2:16" ht="18" customHeight="1">
      <c r="B37" s="267" t="s">
        <v>40</v>
      </c>
      <c r="C37" s="268">
        <v>314.39572514786641</v>
      </c>
      <c r="D37" s="268">
        <v>312.50010910777866</v>
      </c>
      <c r="E37" s="268">
        <v>308.80654669141495</v>
      </c>
      <c r="F37" s="268">
        <v>303.47662606996062</v>
      </c>
      <c r="G37" s="269">
        <v>292.209528588902</v>
      </c>
      <c r="I37" s="292" t="s">
        <v>51</v>
      </c>
      <c r="J37" s="271">
        <v>0.60659692103786078</v>
      </c>
      <c r="K37" s="271">
        <v>1.80992874546686</v>
      </c>
      <c r="L37" s="271">
        <v>3.598003318841636</v>
      </c>
      <c r="M37" s="271">
        <v>7.5925643719090719</v>
      </c>
      <c r="N37" s="271">
        <v>4.2320058247408365</v>
      </c>
      <c r="O37" s="271">
        <v>8.1912682702075514</v>
      </c>
      <c r="P37" s="272">
        <v>6.9044837252706381</v>
      </c>
    </row>
    <row r="38" spans="2:16" ht="18" customHeight="1">
      <c r="B38" s="267"/>
      <c r="C38" s="268"/>
      <c r="D38" s="268"/>
      <c r="E38" s="268"/>
      <c r="F38" s="273"/>
      <c r="G38" s="274"/>
      <c r="I38" s="292"/>
      <c r="J38" s="271"/>
      <c r="K38" s="271"/>
      <c r="L38" s="271"/>
      <c r="M38" s="271"/>
      <c r="N38" s="271"/>
      <c r="O38" s="271"/>
      <c r="P38" s="272"/>
    </row>
    <row r="39" spans="2:16" ht="18" customHeight="1">
      <c r="B39" s="267" t="s">
        <v>86</v>
      </c>
      <c r="C39" s="268">
        <v>295.58001435547459</v>
      </c>
      <c r="D39" s="268">
        <v>293.89075601910145</v>
      </c>
      <c r="E39" s="268">
        <v>290.60932906363701</v>
      </c>
      <c r="F39" s="268">
        <v>285.7945326115962</v>
      </c>
      <c r="G39" s="269">
        <v>275.50460729067873</v>
      </c>
      <c r="I39" s="292" t="s">
        <v>54</v>
      </c>
      <c r="J39" s="271">
        <v>0.57479124530999126</v>
      </c>
      <c r="K39" s="271">
        <v>1.7104355554769857</v>
      </c>
      <c r="L39" s="271">
        <v>3.4239569436330664</v>
      </c>
      <c r="M39" s="271">
        <v>7.2867772565468281</v>
      </c>
      <c r="N39" s="271">
        <v>4.0366463725973301</v>
      </c>
      <c r="O39" s="271">
        <v>7.7973474171050716</v>
      </c>
      <c r="P39" s="272">
        <v>6.5035555655952981</v>
      </c>
    </row>
    <row r="40" spans="2:16" ht="18" customHeight="1">
      <c r="B40" s="275"/>
      <c r="C40" s="268"/>
      <c r="D40" s="268"/>
      <c r="E40" s="268"/>
      <c r="F40" s="273"/>
      <c r="G40" s="274"/>
      <c r="I40" s="293"/>
      <c r="J40" s="271"/>
      <c r="K40" s="271"/>
      <c r="L40" s="271"/>
      <c r="M40" s="271"/>
      <c r="N40" s="271"/>
      <c r="O40" s="271"/>
      <c r="P40" s="272"/>
    </row>
    <row r="41" spans="2:16" ht="18" customHeight="1">
      <c r="B41" s="267" t="s">
        <v>41</v>
      </c>
      <c r="C41" s="268">
        <v>302.58196418257506</v>
      </c>
      <c r="D41" s="268">
        <v>300.67555997563176</v>
      </c>
      <c r="E41" s="268">
        <v>296.93890094459357</v>
      </c>
      <c r="F41" s="268">
        <v>291.55558379887754</v>
      </c>
      <c r="G41" s="269">
        <v>280.05090048803964</v>
      </c>
      <c r="I41" s="292" t="s">
        <v>41</v>
      </c>
      <c r="J41" s="271">
        <v>0.6340402948273649</v>
      </c>
      <c r="K41" s="271">
        <v>1.9004122464353124</v>
      </c>
      <c r="L41" s="271">
        <v>3.7819136371964657</v>
      </c>
      <c r="M41" s="271">
        <v>8.0453459193564179</v>
      </c>
      <c r="N41" s="271">
        <v>4.4769232936878289</v>
      </c>
      <c r="O41" s="271">
        <v>8.3270895007302226</v>
      </c>
      <c r="P41" s="272">
        <v>6.8684509690534634</v>
      </c>
    </row>
    <row r="42" spans="2:16" ht="18" customHeight="1">
      <c r="B42" s="267"/>
      <c r="C42" s="268"/>
      <c r="D42" s="268"/>
      <c r="E42" s="268"/>
      <c r="F42" s="273"/>
      <c r="G42" s="274"/>
      <c r="I42" s="292"/>
      <c r="J42" s="271"/>
      <c r="K42" s="271"/>
      <c r="L42" s="271"/>
      <c r="M42" s="271"/>
      <c r="N42" s="271"/>
      <c r="O42" s="271"/>
      <c r="P42" s="272"/>
    </row>
    <row r="43" spans="2:16" ht="18" customHeight="1">
      <c r="B43" s="267" t="s">
        <v>42</v>
      </c>
      <c r="C43" s="268">
        <v>312.80808965958823</v>
      </c>
      <c r="D43" s="268">
        <v>310.82077057845191</v>
      </c>
      <c r="E43" s="268">
        <v>306.94114745362026</v>
      </c>
      <c r="F43" s="268">
        <v>301.35654277938437</v>
      </c>
      <c r="G43" s="269">
        <v>289.46572153578938</v>
      </c>
      <c r="I43" s="292" t="s">
        <v>42</v>
      </c>
      <c r="J43" s="271">
        <v>0.63937782453786784</v>
      </c>
      <c r="K43" s="271">
        <v>1.9114225168701093</v>
      </c>
      <c r="L43" s="271">
        <v>3.7999994208147259</v>
      </c>
      <c r="M43" s="271">
        <v>8.0639489884859472</v>
      </c>
      <c r="N43" s="271">
        <v>4.4924350184175177</v>
      </c>
      <c r="O43" s="271">
        <v>8.5200993960134586</v>
      </c>
      <c r="P43" s="272">
        <v>7.096613884295655</v>
      </c>
    </row>
    <row r="44" spans="2:16" ht="18" customHeight="1">
      <c r="B44" s="267"/>
      <c r="C44" s="268"/>
      <c r="D44" s="268"/>
      <c r="E44" s="268"/>
      <c r="F44" s="273"/>
      <c r="G44" s="274"/>
      <c r="I44" s="292"/>
      <c r="J44" s="271"/>
      <c r="K44" s="271"/>
      <c r="L44" s="271"/>
      <c r="M44" s="271"/>
      <c r="N44" s="271"/>
      <c r="O44" s="271"/>
      <c r="P44" s="272"/>
    </row>
    <row r="45" spans="2:16" ht="18" customHeight="1">
      <c r="B45" s="267" t="s">
        <v>43</v>
      </c>
      <c r="C45" s="268">
        <v>307.38843154358625</v>
      </c>
      <c r="D45" s="268">
        <v>305.46325959144536</v>
      </c>
      <c r="E45" s="268">
        <v>301.70278264994715</v>
      </c>
      <c r="F45" s="268">
        <v>296.28528429112168</v>
      </c>
      <c r="G45" s="269">
        <v>284.89662364163615</v>
      </c>
      <c r="I45" s="292" t="s">
        <v>43</v>
      </c>
      <c r="J45" s="271">
        <v>0.63024664724515844</v>
      </c>
      <c r="K45" s="271">
        <v>1.8845198720742085</v>
      </c>
      <c r="L45" s="271">
        <v>3.7474514736799858</v>
      </c>
      <c r="M45" s="271">
        <v>7.8947260288496635</v>
      </c>
      <c r="N45" s="271">
        <v>4.4225720264970736</v>
      </c>
      <c r="O45" s="271">
        <v>8.4557628744398983</v>
      </c>
      <c r="P45" s="272">
        <v>7.1283790373774414</v>
      </c>
    </row>
    <row r="46" spans="2:16" ht="18" customHeight="1">
      <c r="B46" s="294"/>
      <c r="C46" s="268"/>
      <c r="D46" s="268"/>
      <c r="E46" s="268"/>
      <c r="F46" s="273"/>
      <c r="G46" s="274"/>
      <c r="I46" s="295"/>
      <c r="J46" s="271"/>
      <c r="K46" s="271"/>
      <c r="L46" s="271"/>
      <c r="M46" s="271"/>
      <c r="N46" s="271"/>
      <c r="O46" s="271"/>
      <c r="P46" s="272"/>
    </row>
    <row r="47" spans="2:16" ht="21.75" thickBot="1">
      <c r="B47" s="306" t="s">
        <v>88</v>
      </c>
      <c r="C47" s="279">
        <v>299.63068629574951</v>
      </c>
      <c r="D47" s="279">
        <v>297.75455334347612</v>
      </c>
      <c r="E47" s="279">
        <v>294.0541688897668</v>
      </c>
      <c r="F47" s="279">
        <v>288.60014798326949</v>
      </c>
      <c r="G47" s="280">
        <v>277.1169300342824</v>
      </c>
      <c r="I47" s="296" t="s">
        <v>55</v>
      </c>
      <c r="J47" s="282">
        <v>0.63009379074354666</v>
      </c>
      <c r="K47" s="282">
        <v>1.8964252154755945</v>
      </c>
      <c r="L47" s="282">
        <v>3.8220833875384885</v>
      </c>
      <c r="M47" s="282">
        <v>8.1242803385133797</v>
      </c>
      <c r="N47" s="282">
        <v>4.5166018563649546</v>
      </c>
      <c r="O47" s="282">
        <v>8.0455853673039321</v>
      </c>
      <c r="P47" s="283">
        <v>6.6600979582862152</v>
      </c>
    </row>
    <row r="48" spans="2:16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1.75" thickBot="1">
      <c r="B51" s="297" t="str">
        <f>"IJG Money Market Index Weights (%) - as at"&amp; TEXT(Map!$N$16, " mmmm yyyy")</f>
        <v>IJG Money Market Index Weights (%) - as at July 2025</v>
      </c>
      <c r="C51" s="298"/>
      <c r="D51" s="298"/>
      <c r="E51" s="298"/>
      <c r="F51" s="298"/>
      <c r="G51" s="299"/>
    </row>
    <row r="52" spans="2:7">
      <c r="B52" s="300"/>
      <c r="C52" s="260" t="s">
        <v>31</v>
      </c>
      <c r="D52" s="260" t="s">
        <v>32</v>
      </c>
      <c r="E52" s="260" t="s">
        <v>33</v>
      </c>
      <c r="F52" s="260" t="s">
        <v>34</v>
      </c>
      <c r="G52" s="261" t="s">
        <v>35</v>
      </c>
    </row>
    <row r="53" spans="2:7">
      <c r="B53" s="301"/>
      <c r="C53" s="302"/>
      <c r="D53" s="303"/>
      <c r="E53" s="303"/>
      <c r="F53" s="303"/>
      <c r="G53" s="304"/>
    </row>
    <row r="54" spans="2:7">
      <c r="B54" s="305" t="s">
        <v>37</v>
      </c>
      <c r="C54" s="268">
        <v>15</v>
      </c>
      <c r="D54" s="268">
        <v>15</v>
      </c>
      <c r="E54" s="268">
        <v>15</v>
      </c>
      <c r="F54" s="268">
        <v>15</v>
      </c>
      <c r="G54" s="269">
        <v>15</v>
      </c>
    </row>
    <row r="55" spans="2:7">
      <c r="B55" s="305"/>
      <c r="C55" s="268"/>
      <c r="D55" s="268"/>
      <c r="E55" s="268"/>
      <c r="F55" s="273"/>
      <c r="G55" s="274"/>
    </row>
    <row r="56" spans="2:7">
      <c r="B56" s="305" t="s">
        <v>38</v>
      </c>
      <c r="C56" s="268">
        <v>10.387797451329881</v>
      </c>
      <c r="D56" s="268">
        <v>7.79343981613167</v>
      </c>
      <c r="E56" s="268">
        <v>7.79343981613167</v>
      </c>
      <c r="F56" s="268">
        <v>3.7725910596141476</v>
      </c>
      <c r="G56" s="269">
        <v>3.9416365699031055</v>
      </c>
    </row>
    <row r="57" spans="2:7">
      <c r="B57" s="305"/>
      <c r="C57" s="268"/>
      <c r="D57" s="268"/>
      <c r="E57" s="268"/>
      <c r="F57" s="273"/>
      <c r="G57" s="274"/>
    </row>
    <row r="58" spans="2:7">
      <c r="B58" s="305" t="s">
        <v>39</v>
      </c>
      <c r="C58" s="268">
        <v>10.387797451329881</v>
      </c>
      <c r="D58" s="268">
        <v>7.79343981613167</v>
      </c>
      <c r="E58" s="268">
        <v>7.79343981613167</v>
      </c>
      <c r="F58" s="268">
        <v>1.7976972175426087</v>
      </c>
      <c r="G58" s="269">
        <v>1.8782499831836348</v>
      </c>
    </row>
    <row r="59" spans="2:7">
      <c r="B59" s="305"/>
      <c r="C59" s="268"/>
      <c r="D59" s="268"/>
      <c r="E59" s="268"/>
      <c r="F59" s="273"/>
      <c r="G59" s="274"/>
    </row>
    <row r="60" spans="2:7">
      <c r="B60" s="305" t="s">
        <v>40</v>
      </c>
      <c r="C60" s="268">
        <v>10.387797451329881</v>
      </c>
      <c r="D60" s="268">
        <v>7.79343981613167</v>
      </c>
      <c r="E60" s="268">
        <v>7.79343981613167</v>
      </c>
      <c r="F60" s="268">
        <v>17.870219798966421</v>
      </c>
      <c r="G60" s="269">
        <v>18.670964002925032</v>
      </c>
    </row>
    <row r="61" spans="2:7">
      <c r="B61" s="305"/>
      <c r="C61" s="268"/>
      <c r="D61" s="268"/>
      <c r="E61" s="268"/>
      <c r="F61" s="273"/>
      <c r="G61" s="274"/>
    </row>
    <row r="62" spans="2:7">
      <c r="B62" s="305" t="s">
        <v>41</v>
      </c>
      <c r="C62" s="268">
        <v>7.724887072868694</v>
      </c>
      <c r="D62" s="268">
        <v>8.8194363952835495</v>
      </c>
      <c r="E62" s="268">
        <v>8.8194363952835495</v>
      </c>
      <c r="F62" s="268">
        <v>8.8164070183090288</v>
      </c>
      <c r="G62" s="269">
        <v>8.8954666827560516</v>
      </c>
    </row>
    <row r="63" spans="2:7" ht="14.45" customHeight="1">
      <c r="B63" s="305"/>
      <c r="C63" s="268"/>
      <c r="D63" s="268"/>
      <c r="E63" s="268"/>
      <c r="F63" s="273"/>
      <c r="G63" s="274"/>
    </row>
    <row r="64" spans="2:7">
      <c r="B64" s="305" t="s">
        <v>42</v>
      </c>
      <c r="C64" s="268">
        <v>15.79492397623628</v>
      </c>
      <c r="D64" s="268">
        <v>17.808572229883755</v>
      </c>
      <c r="E64" s="268">
        <v>17.808572229883755</v>
      </c>
      <c r="F64" s="268">
        <v>17.875203702015899</v>
      </c>
      <c r="G64" s="269">
        <v>16.321987102900213</v>
      </c>
    </row>
    <row r="65" spans="2:7">
      <c r="B65" s="305"/>
      <c r="C65" s="268"/>
      <c r="D65" s="268"/>
      <c r="E65" s="268"/>
      <c r="F65" s="273"/>
      <c r="G65" s="274"/>
    </row>
    <row r="66" spans="2:7" ht="21.75" thickBot="1">
      <c r="B66" s="306" t="s">
        <v>43</v>
      </c>
      <c r="C66" s="279">
        <v>30.316796596905345</v>
      </c>
      <c r="D66" s="279">
        <v>34.991671926437668</v>
      </c>
      <c r="E66" s="279">
        <v>34.991671926437668</v>
      </c>
      <c r="F66" s="279">
        <v>34.867881203551896</v>
      </c>
      <c r="G66" s="280">
        <v>35.291695658331967</v>
      </c>
    </row>
    <row r="67" spans="2:7">
      <c r="B67" s="88" t="s">
        <v>28</v>
      </c>
      <c r="C67" s="268"/>
      <c r="D67" s="268"/>
      <c r="E67" s="268"/>
      <c r="F67" s="268"/>
      <c r="G67" s="268"/>
    </row>
    <row r="68" spans="2:7" ht="14.45" customHeight="1"/>
    <row r="69" spans="2:7" ht="21.75" thickBot="1"/>
    <row r="70" spans="2:7">
      <c r="B70" s="307" t="str">
        <f>"Average Days to Maturity - as at"&amp; TEXT(Map!$N$16, " mmmm yyyy")</f>
        <v>Average Days to Maturity - as at July 2025</v>
      </c>
      <c r="C70" s="308"/>
      <c r="D70" s="308"/>
      <c r="E70" s="308"/>
      <c r="F70" s="308"/>
      <c r="G70" s="309"/>
    </row>
    <row r="71" spans="2:7">
      <c r="B71" s="300"/>
      <c r="C71" s="260" t="s">
        <v>31</v>
      </c>
      <c r="D71" s="260" t="s">
        <v>32</v>
      </c>
      <c r="E71" s="260" t="s">
        <v>33</v>
      </c>
      <c r="F71" s="260" t="s">
        <v>34</v>
      </c>
      <c r="G71" s="261" t="s">
        <v>35</v>
      </c>
    </row>
    <row r="72" spans="2:7">
      <c r="B72" s="301"/>
      <c r="C72" s="302"/>
      <c r="D72" s="303"/>
      <c r="E72" s="303"/>
      <c r="F72" s="303"/>
      <c r="G72" s="304"/>
    </row>
    <row r="73" spans="2:7">
      <c r="B73" s="305" t="s">
        <v>37</v>
      </c>
      <c r="C73" s="268">
        <v>0.15</v>
      </c>
      <c r="D73" s="268">
        <v>0.15</v>
      </c>
      <c r="E73" s="268">
        <v>0.15</v>
      </c>
      <c r="F73" s="268">
        <v>0.15</v>
      </c>
      <c r="G73" s="269">
        <v>0.15</v>
      </c>
    </row>
    <row r="74" spans="2:7">
      <c r="B74" s="305"/>
      <c r="C74" s="268"/>
      <c r="D74" s="268"/>
      <c r="E74" s="268"/>
      <c r="F74" s="268"/>
      <c r="G74" s="269"/>
    </row>
    <row r="75" spans="2:7">
      <c r="B75" s="305" t="s">
        <v>38</v>
      </c>
      <c r="C75" s="268">
        <v>4.7783868276117456</v>
      </c>
      <c r="D75" s="268">
        <v>4.7783868276117456</v>
      </c>
      <c r="E75" s="268">
        <v>4.7783868276117456</v>
      </c>
      <c r="F75" s="268">
        <v>4.7783868276117456</v>
      </c>
      <c r="G75" s="269">
        <v>4.7783868276117456</v>
      </c>
    </row>
    <row r="76" spans="2:7">
      <c r="B76" s="305"/>
      <c r="C76" s="268"/>
      <c r="D76" s="268"/>
      <c r="E76" s="268"/>
      <c r="F76" s="273"/>
      <c r="G76" s="274"/>
    </row>
    <row r="77" spans="2:7">
      <c r="B77" s="305" t="s">
        <v>39</v>
      </c>
      <c r="C77" s="268">
        <v>9.452895680710192</v>
      </c>
      <c r="D77" s="268">
        <v>9.452895680710192</v>
      </c>
      <c r="E77" s="268">
        <v>9.452895680710192</v>
      </c>
      <c r="F77" s="268">
        <v>9.452895680710192</v>
      </c>
      <c r="G77" s="269">
        <v>9.452895680710192</v>
      </c>
    </row>
    <row r="78" spans="2:7">
      <c r="B78" s="305"/>
      <c r="C78" s="268"/>
      <c r="D78" s="268"/>
      <c r="E78" s="268"/>
      <c r="F78" s="273"/>
      <c r="G78" s="274"/>
    </row>
    <row r="79" spans="2:7">
      <c r="B79" s="305" t="s">
        <v>40</v>
      </c>
      <c r="C79" s="268">
        <v>18.819226382659298</v>
      </c>
      <c r="D79" s="268">
        <v>18.819226382659298</v>
      </c>
      <c r="E79" s="268">
        <v>18.819226382659298</v>
      </c>
      <c r="F79" s="268">
        <v>18.819226382659298</v>
      </c>
      <c r="G79" s="269">
        <v>18.819226382659298</v>
      </c>
    </row>
    <row r="80" spans="2:7">
      <c r="B80" s="305"/>
      <c r="C80" s="268"/>
      <c r="D80" s="268"/>
      <c r="E80" s="268"/>
      <c r="F80" s="273"/>
      <c r="G80" s="274"/>
    </row>
    <row r="81" spans="2:10">
      <c r="B81" s="305" t="s">
        <v>41</v>
      </c>
      <c r="C81" s="268">
        <v>3.5534480535195989</v>
      </c>
      <c r="D81" s="268">
        <v>3.5534480535195989</v>
      </c>
      <c r="E81" s="268">
        <v>3.5534480535195989</v>
      </c>
      <c r="F81" s="268">
        <v>3.5534480535195989</v>
      </c>
      <c r="G81" s="269">
        <v>3.5534480535195989</v>
      </c>
    </row>
    <row r="82" spans="2:10">
      <c r="B82" s="305"/>
      <c r="C82" s="268"/>
      <c r="D82" s="268"/>
      <c r="E82" s="268"/>
      <c r="F82" s="273"/>
      <c r="G82" s="274"/>
    </row>
    <row r="83" spans="2:10">
      <c r="B83" s="305" t="s">
        <v>42</v>
      </c>
      <c r="C83" s="268">
        <v>14.373380818375015</v>
      </c>
      <c r="D83" s="268">
        <v>14.373380818375015</v>
      </c>
      <c r="E83" s="268">
        <v>14.373380818375015</v>
      </c>
      <c r="F83" s="268">
        <v>14.373380818375015</v>
      </c>
      <c r="G83" s="269">
        <v>14.373380818375015</v>
      </c>
    </row>
    <row r="84" spans="2:10">
      <c r="B84" s="305"/>
      <c r="C84" s="268"/>
      <c r="D84" s="268"/>
      <c r="E84" s="268"/>
      <c r="F84" s="273"/>
      <c r="G84" s="274"/>
    </row>
    <row r="85" spans="2:10">
      <c r="B85" s="305" t="s">
        <v>43</v>
      </c>
      <c r="C85" s="268">
        <v>54.923929834726842</v>
      </c>
      <c r="D85" s="268">
        <v>54.923929834726842</v>
      </c>
      <c r="E85" s="268">
        <v>54.923929834726842</v>
      </c>
      <c r="F85" s="268">
        <v>54.923929834726842</v>
      </c>
      <c r="G85" s="269">
        <v>54.923929834726842</v>
      </c>
    </row>
    <row r="86" spans="2:10">
      <c r="B86" s="310"/>
      <c r="C86" s="268"/>
      <c r="D86" s="268"/>
      <c r="E86" s="268"/>
      <c r="F86" s="273"/>
      <c r="G86" s="274"/>
    </row>
    <row r="87" spans="2:10" ht="21.75" thickBot="1">
      <c r="B87" s="306" t="s">
        <v>45</v>
      </c>
      <c r="C87" s="279">
        <v>106.0512675976027</v>
      </c>
      <c r="D87" s="279">
        <v>106.0512675976027</v>
      </c>
      <c r="E87" s="279">
        <v>106.0512675976027</v>
      </c>
      <c r="F87" s="279">
        <v>106.0512675976027</v>
      </c>
      <c r="G87" s="280">
        <v>106.0512675976027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22" t="s">
        <v>44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 t="s">
        <v>7</v>
      </c>
      <c r="P2" s="430" t="s">
        <v>7</v>
      </c>
      <c r="Q2" s="430"/>
      <c r="R2" s="59"/>
    </row>
    <row r="3" spans="2:18" ht="14.25" thickBot="1"/>
    <row r="4" spans="2:18" ht="15" customHeight="1" thickBot="1">
      <c r="B4" s="473" t="str">
        <f>"IJG Money Market Index [average returns] - "&amp; TEXT(Map!$N$16, " mmmm yyyy")</f>
        <v>IJG Money Market Index [average returns] -  July 2025</v>
      </c>
      <c r="C4" s="474"/>
      <c r="D4" s="474"/>
      <c r="E4" s="474"/>
      <c r="F4" s="474"/>
      <c r="G4" s="475"/>
      <c r="H4" s="66"/>
      <c r="I4" s="476" t="str">
        <f>"IJG Money Market Index Performance [average returns, %] - "&amp; TEXT(Map!$N$16, " mmmm yyyy")</f>
        <v>IJG Money Market Index Performance [average returns, %] -  July 2025</v>
      </c>
      <c r="J4" s="477"/>
      <c r="K4" s="477"/>
      <c r="L4" s="477"/>
      <c r="M4" s="477"/>
      <c r="N4" s="477"/>
      <c r="O4" s="477"/>
      <c r="P4" s="477"/>
      <c r="Q4" s="478"/>
      <c r="R4" s="67"/>
    </row>
    <row r="5" spans="2:18">
      <c r="B5" s="173"/>
      <c r="C5" s="128" t="s">
        <v>31</v>
      </c>
      <c r="D5" s="128" t="s">
        <v>32</v>
      </c>
      <c r="E5" s="128" t="s">
        <v>33</v>
      </c>
      <c r="F5" s="128" t="s">
        <v>34</v>
      </c>
      <c r="G5" s="172" t="s">
        <v>35</v>
      </c>
      <c r="H5" s="68"/>
      <c r="I5" s="311"/>
      <c r="J5" s="155" t="s">
        <v>8</v>
      </c>
      <c r="K5" s="155" t="s">
        <v>46</v>
      </c>
      <c r="L5" s="155" t="s">
        <v>47</v>
      </c>
      <c r="M5" s="155" t="s">
        <v>48</v>
      </c>
      <c r="N5" s="155" t="s">
        <v>12</v>
      </c>
      <c r="O5" s="155" t="s">
        <v>58</v>
      </c>
      <c r="P5" s="155" t="s">
        <v>59</v>
      </c>
      <c r="Q5" s="156" t="s">
        <v>120</v>
      </c>
      <c r="R5" s="69"/>
    </row>
    <row r="6" spans="2:18" ht="14.45" customHeight="1">
      <c r="B6" s="173"/>
      <c r="C6" s="312"/>
      <c r="D6" s="312"/>
      <c r="E6" s="312"/>
      <c r="F6" s="312"/>
      <c r="G6" s="313"/>
      <c r="H6" s="70"/>
      <c r="I6" s="314"/>
      <c r="J6" s="11"/>
      <c r="K6" s="11"/>
      <c r="L6" s="11"/>
      <c r="M6" s="11"/>
      <c r="N6" s="11"/>
      <c r="O6" s="11"/>
      <c r="P6" s="11"/>
      <c r="Q6" s="324"/>
      <c r="R6" s="71"/>
    </row>
    <row r="7" spans="2:18" ht="14.45" customHeight="1">
      <c r="B7" s="157" t="s">
        <v>36</v>
      </c>
      <c r="C7" s="315">
        <v>708.47093894864372</v>
      </c>
      <c r="D7" s="315">
        <v>704.13198913555266</v>
      </c>
      <c r="E7" s="315">
        <v>695.43681555042463</v>
      </c>
      <c r="F7" s="315">
        <v>682.30183563885157</v>
      </c>
      <c r="G7" s="316">
        <v>655.50519044190958</v>
      </c>
      <c r="H7" s="152"/>
      <c r="I7" s="168" t="s">
        <v>36</v>
      </c>
      <c r="J7" s="315">
        <v>0.61621256810358016</v>
      </c>
      <c r="K7" s="315">
        <v>1.874235459896223</v>
      </c>
      <c r="L7" s="315">
        <v>3.8354144665739609</v>
      </c>
      <c r="M7" s="315">
        <v>8.0801417409108964</v>
      </c>
      <c r="N7" s="315">
        <v>4.5138620683396358</v>
      </c>
      <c r="O7" s="315">
        <v>8.1390128433509012</v>
      </c>
      <c r="P7" s="315">
        <v>6.8065519622318105</v>
      </c>
      <c r="Q7" s="316">
        <v>7.2580421003499929</v>
      </c>
      <c r="R7" s="72"/>
    </row>
    <row r="8" spans="2:18" ht="14.45" customHeight="1">
      <c r="B8" s="157"/>
      <c r="C8" s="315"/>
      <c r="D8" s="315"/>
      <c r="E8" s="315"/>
      <c r="F8" s="315"/>
      <c r="G8" s="316"/>
      <c r="H8" s="152"/>
      <c r="I8" s="168"/>
      <c r="J8" s="315"/>
      <c r="K8" s="315"/>
      <c r="L8" s="315"/>
      <c r="M8" s="315"/>
      <c r="N8" s="315"/>
      <c r="O8" s="315"/>
      <c r="P8" s="315"/>
      <c r="Q8" s="316"/>
      <c r="R8" s="71"/>
    </row>
    <row r="9" spans="2:18" ht="14.45" customHeight="1">
      <c r="B9" s="157" t="s">
        <v>37</v>
      </c>
      <c r="C9" s="315">
        <v>491.6616011858107</v>
      </c>
      <c r="D9" s="315">
        <v>489.25078109984895</v>
      </c>
      <c r="E9" s="315">
        <v>484.45807516951533</v>
      </c>
      <c r="F9" s="315">
        <v>477.36327904819075</v>
      </c>
      <c r="G9" s="316">
        <v>462.64141609260548</v>
      </c>
      <c r="H9" s="152"/>
      <c r="I9" s="168" t="s">
        <v>37</v>
      </c>
      <c r="J9" s="315">
        <v>0.49275753439619319</v>
      </c>
      <c r="K9" s="315">
        <v>1.4869245421855748</v>
      </c>
      <c r="L9" s="315">
        <v>2.995270638774139</v>
      </c>
      <c r="M9" s="315">
        <v>6.2727166405258217</v>
      </c>
      <c r="N9" s="315">
        <v>3.5152240293140125</v>
      </c>
      <c r="O9" s="315">
        <v>6.341275112114042</v>
      </c>
      <c r="P9" s="315">
        <v>5.028356894899666</v>
      </c>
      <c r="Q9" s="316">
        <v>5.1130936403870786</v>
      </c>
      <c r="R9" s="71"/>
    </row>
    <row r="10" spans="2:18" ht="14.45" customHeight="1">
      <c r="B10" s="157"/>
      <c r="C10" s="315"/>
      <c r="D10" s="315"/>
      <c r="E10" s="315"/>
      <c r="F10" s="315"/>
      <c r="G10" s="316"/>
      <c r="H10" s="152"/>
      <c r="I10" s="168"/>
      <c r="J10" s="315"/>
      <c r="K10" s="315"/>
      <c r="L10" s="315"/>
      <c r="M10" s="315"/>
      <c r="N10" s="315"/>
      <c r="O10" s="315"/>
      <c r="P10" s="315"/>
      <c r="Q10" s="316"/>
      <c r="R10" s="71"/>
    </row>
    <row r="11" spans="2:18" ht="14.45" customHeight="1">
      <c r="B11" s="157" t="s">
        <v>41</v>
      </c>
      <c r="C11" s="315">
        <v>689.92836253996711</v>
      </c>
      <c r="D11" s="315">
        <v>685.67080833064813</v>
      </c>
      <c r="E11" s="315">
        <v>677.18103889384849</v>
      </c>
      <c r="F11" s="315">
        <v>664.50010824596325</v>
      </c>
      <c r="G11" s="316">
        <v>638.40378117719274</v>
      </c>
      <c r="H11" s="152"/>
      <c r="I11" s="168" t="s">
        <v>41</v>
      </c>
      <c r="J11" s="315">
        <v>0.62093269213028268</v>
      </c>
      <c r="K11" s="315">
        <v>1.8824100076607175</v>
      </c>
      <c r="L11" s="315">
        <v>3.8266742139628995</v>
      </c>
      <c r="M11" s="315">
        <v>8.0708452678279752</v>
      </c>
      <c r="N11" s="315">
        <v>4.5100535414329679</v>
      </c>
      <c r="O11" s="315">
        <v>8.2856766227391141</v>
      </c>
      <c r="P11" s="315">
        <v>6.822532941894921</v>
      </c>
      <c r="Q11" s="316">
        <v>7.2491814978067115</v>
      </c>
      <c r="R11" s="72"/>
    </row>
    <row r="12" spans="2:18" ht="14.45" customHeight="1">
      <c r="B12" s="157"/>
      <c r="C12" s="315"/>
      <c r="D12" s="315"/>
      <c r="E12" s="315"/>
      <c r="F12" s="315"/>
      <c r="G12" s="316"/>
      <c r="H12" s="152"/>
      <c r="I12" s="168"/>
      <c r="J12" s="315"/>
      <c r="K12" s="315"/>
      <c r="L12" s="315"/>
      <c r="M12" s="315"/>
      <c r="N12" s="315"/>
      <c r="O12" s="315"/>
      <c r="P12" s="315"/>
      <c r="Q12" s="316"/>
      <c r="R12" s="71"/>
    </row>
    <row r="13" spans="2:18" ht="14.45" customHeight="1">
      <c r="B13" s="157" t="s">
        <v>42</v>
      </c>
      <c r="C13" s="315">
        <v>731.56586351838882</v>
      </c>
      <c r="D13" s="315">
        <v>727.02173735763142</v>
      </c>
      <c r="E13" s="315">
        <v>717.92182424431996</v>
      </c>
      <c r="F13" s="315">
        <v>704.17197408617346</v>
      </c>
      <c r="G13" s="316">
        <v>675.90529713359899</v>
      </c>
      <c r="H13" s="152"/>
      <c r="I13" s="168" t="s">
        <v>42</v>
      </c>
      <c r="J13" s="315">
        <v>0.6250330529693704</v>
      </c>
      <c r="K13" s="315">
        <v>1.9004909466891373</v>
      </c>
      <c r="L13" s="315">
        <v>3.8902271661358512</v>
      </c>
      <c r="M13" s="315">
        <v>8.2349652563513018</v>
      </c>
      <c r="N13" s="315">
        <v>4.5771831233775151</v>
      </c>
      <c r="O13" s="315">
        <v>8.4121950191931028</v>
      </c>
      <c r="P13" s="315">
        <v>6.9838852634099169</v>
      </c>
      <c r="Q13" s="316">
        <v>7.4838433144055916</v>
      </c>
      <c r="R13" s="72"/>
    </row>
    <row r="14" spans="2:18" ht="14.45" customHeight="1">
      <c r="B14" s="157"/>
      <c r="C14" s="315"/>
      <c r="D14" s="315"/>
      <c r="E14" s="315"/>
      <c r="F14" s="315"/>
      <c r="G14" s="316"/>
      <c r="H14" s="152"/>
      <c r="I14" s="168"/>
      <c r="J14" s="315"/>
      <c r="K14" s="315"/>
      <c r="L14" s="315"/>
      <c r="M14" s="315"/>
      <c r="N14" s="315"/>
      <c r="O14" s="315"/>
      <c r="P14" s="315"/>
      <c r="Q14" s="316"/>
      <c r="R14" s="71"/>
    </row>
    <row r="15" spans="2:18" ht="14.45" customHeight="1">
      <c r="B15" s="157" t="s">
        <v>43</v>
      </c>
      <c r="C15" s="315">
        <v>777.56890320762147</v>
      </c>
      <c r="D15" s="315">
        <v>772.6604714427192</v>
      </c>
      <c r="E15" s="315">
        <v>762.79814529341354</v>
      </c>
      <c r="F15" s="315">
        <v>747.82161436860929</v>
      </c>
      <c r="G15" s="316">
        <v>717.49637899960942</v>
      </c>
      <c r="H15" s="152"/>
      <c r="I15" s="168" t="s">
        <v>43</v>
      </c>
      <c r="J15" s="315">
        <v>0.63526373437186034</v>
      </c>
      <c r="K15" s="315">
        <v>1.93639143007176</v>
      </c>
      <c r="L15" s="315">
        <v>3.977858926172928</v>
      </c>
      <c r="M15" s="315">
        <v>8.3725194950488699</v>
      </c>
      <c r="N15" s="315">
        <v>4.6835742713505546</v>
      </c>
      <c r="O15" s="315">
        <v>8.3490560142997605</v>
      </c>
      <c r="P15" s="315">
        <v>7.0772949364507731</v>
      </c>
      <c r="Q15" s="316">
        <v>7.6110152196829928</v>
      </c>
      <c r="R15" s="72"/>
    </row>
    <row r="16" spans="2:18" ht="14.45" customHeight="1" thickBot="1">
      <c r="B16" s="317"/>
      <c r="C16" s="318"/>
      <c r="D16" s="318"/>
      <c r="E16" s="318"/>
      <c r="F16" s="318"/>
      <c r="G16" s="319"/>
      <c r="H16" s="70"/>
      <c r="I16" s="320"/>
      <c r="J16" s="318"/>
      <c r="K16" s="318"/>
      <c r="L16" s="318"/>
      <c r="M16" s="318"/>
      <c r="N16" s="318"/>
      <c r="O16" s="318"/>
      <c r="P16" s="318"/>
      <c r="Q16" s="319"/>
      <c r="R16" s="71"/>
    </row>
    <row r="17" spans="2:18" ht="14.4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4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45" customHeight="1">
      <c r="B19" s="473" t="str">
        <f>"IJG Money Market Index Weights [%] - "&amp; TEXT(Map!$N$16, " mmmm yyyy")</f>
        <v>IJG Money Market Index Weights [%] -  July 2025</v>
      </c>
      <c r="C19" s="474"/>
      <c r="D19" s="474"/>
      <c r="E19" s="474"/>
      <c r="F19" s="474"/>
      <c r="G19" s="475"/>
      <c r="I19" s="473" t="str">
        <f>"IJG Money Market Index Performance [single-month returns, %] - "&amp; TEXT(Map!$N$16, " mmmm yyyy")</f>
        <v>IJG Money Market Index Performance [single-month returns, %] -  July 2025</v>
      </c>
      <c r="J19" s="474"/>
      <c r="K19" s="474"/>
      <c r="L19" s="474"/>
      <c r="M19" s="474"/>
      <c r="N19" s="474"/>
      <c r="O19" s="474"/>
      <c r="P19" s="474"/>
      <c r="Q19" s="475"/>
      <c r="R19" s="71"/>
    </row>
    <row r="20" spans="2:18" ht="14.45" customHeight="1">
      <c r="B20" s="173"/>
      <c r="C20" s="128" t="s">
        <v>31</v>
      </c>
      <c r="D20" s="128" t="s">
        <v>32</v>
      </c>
      <c r="E20" s="128" t="s">
        <v>33</v>
      </c>
      <c r="F20" s="128" t="s">
        <v>34</v>
      </c>
      <c r="G20" s="172" t="s">
        <v>35</v>
      </c>
      <c r="I20" s="173"/>
      <c r="J20" s="128" t="s">
        <v>8</v>
      </c>
      <c r="K20" s="128" t="s">
        <v>46</v>
      </c>
      <c r="L20" s="128" t="s">
        <v>47</v>
      </c>
      <c r="M20" s="128" t="s">
        <v>48</v>
      </c>
      <c r="N20" s="128" t="s">
        <v>12</v>
      </c>
      <c r="O20" s="128" t="s">
        <v>58</v>
      </c>
      <c r="P20" s="128" t="s">
        <v>60</v>
      </c>
      <c r="Q20" s="172" t="s">
        <v>120</v>
      </c>
      <c r="R20" s="71"/>
    </row>
    <row r="21" spans="2:18" ht="14.45" customHeight="1">
      <c r="B21" s="173"/>
      <c r="C21" s="312"/>
      <c r="D21" s="312"/>
      <c r="E21" s="312"/>
      <c r="F21" s="312"/>
      <c r="G21" s="313"/>
      <c r="I21" s="173"/>
      <c r="J21" s="11"/>
      <c r="K21" s="11"/>
      <c r="L21" s="11"/>
      <c r="M21" s="11"/>
      <c r="N21" s="11"/>
      <c r="O21" s="11"/>
      <c r="P21" s="11"/>
      <c r="Q21" s="324"/>
      <c r="R21" s="71"/>
    </row>
    <row r="22" spans="2:18" ht="14.45" customHeight="1">
      <c r="B22" s="157" t="s">
        <v>37</v>
      </c>
      <c r="C22" s="315">
        <v>15</v>
      </c>
      <c r="D22" s="315">
        <v>15</v>
      </c>
      <c r="E22" s="315">
        <v>15</v>
      </c>
      <c r="F22" s="315">
        <v>15</v>
      </c>
      <c r="G22" s="316">
        <v>15</v>
      </c>
      <c r="H22" s="152"/>
      <c r="I22" s="157" t="s">
        <v>36</v>
      </c>
      <c r="J22" s="315">
        <v>0.606400868078949</v>
      </c>
      <c r="K22" s="315">
        <v>1.8353942241767118</v>
      </c>
      <c r="L22" s="315">
        <v>3.7081286305279626</v>
      </c>
      <c r="M22" s="315">
        <v>7.759670049737033</v>
      </c>
      <c r="N22" s="315">
        <v>4.355833463771086</v>
      </c>
      <c r="O22" s="315">
        <v>8.2554289298624628</v>
      </c>
      <c r="P22" s="315">
        <v>6.9280153641450237</v>
      </c>
      <c r="Q22" s="316">
        <v>7.2857358607848033</v>
      </c>
      <c r="R22" s="71"/>
    </row>
    <row r="23" spans="2:18" ht="14.45" customHeight="1">
      <c r="B23" s="157"/>
      <c r="C23" s="315"/>
      <c r="D23" s="315"/>
      <c r="E23" s="315"/>
      <c r="F23" s="315"/>
      <c r="G23" s="316"/>
      <c r="H23" s="152"/>
      <c r="I23" s="157"/>
      <c r="J23" s="315"/>
      <c r="K23" s="315"/>
      <c r="L23" s="315"/>
      <c r="M23" s="315"/>
      <c r="N23" s="315"/>
      <c r="O23" s="315"/>
      <c r="P23" s="315"/>
      <c r="Q23" s="316"/>
      <c r="R23" s="71"/>
    </row>
    <row r="24" spans="2:18" ht="15" customHeight="1">
      <c r="B24" s="157" t="s">
        <v>41</v>
      </c>
      <c r="C24" s="315">
        <v>12.550976813638059</v>
      </c>
      <c r="D24" s="315">
        <v>11.964111392297244</v>
      </c>
      <c r="E24" s="315">
        <v>11.964111392297244</v>
      </c>
      <c r="F24" s="315">
        <v>12.12899566271135</v>
      </c>
      <c r="G24" s="316">
        <v>12.390844427068849</v>
      </c>
      <c r="H24" s="152"/>
      <c r="I24" s="157" t="s">
        <v>37</v>
      </c>
      <c r="J24" s="315">
        <v>0.49275753439619319</v>
      </c>
      <c r="K24" s="315">
        <v>1.4869245421855748</v>
      </c>
      <c r="L24" s="315">
        <v>2.995270638774139</v>
      </c>
      <c r="M24" s="315">
        <v>6.2727166405258217</v>
      </c>
      <c r="N24" s="315">
        <v>3.5152240293140125</v>
      </c>
      <c r="O24" s="315">
        <v>6.341275112114042</v>
      </c>
      <c r="P24" s="315">
        <v>5.028356894899666</v>
      </c>
      <c r="Q24" s="316">
        <v>5.1130936403870786</v>
      </c>
      <c r="R24" s="71"/>
    </row>
    <row r="25" spans="2:18">
      <c r="B25" s="157"/>
      <c r="C25" s="315"/>
      <c r="D25" s="315"/>
      <c r="E25" s="315"/>
      <c r="F25" s="315"/>
      <c r="G25" s="316"/>
      <c r="H25" s="152"/>
      <c r="I25" s="157"/>
      <c r="J25" s="315"/>
      <c r="K25" s="315"/>
      <c r="L25" s="315"/>
      <c r="M25" s="315"/>
      <c r="N25" s="315"/>
      <c r="O25" s="315"/>
      <c r="P25" s="315"/>
      <c r="Q25" s="316"/>
    </row>
    <row r="26" spans="2:18" ht="15" customHeight="1">
      <c r="B26" s="157" t="s">
        <v>42</v>
      </c>
      <c r="C26" s="315">
        <v>24.770433639528168</v>
      </c>
      <c r="D26" s="315">
        <v>25.014874288060447</v>
      </c>
      <c r="E26" s="315">
        <v>25.014874288060447</v>
      </c>
      <c r="F26" s="315">
        <v>24.60706571250136</v>
      </c>
      <c r="G26" s="316">
        <v>25.388979349463082</v>
      </c>
      <c r="H26" s="152"/>
      <c r="I26" s="157" t="s">
        <v>41</v>
      </c>
      <c r="J26" s="315">
        <v>0.61472091328806933</v>
      </c>
      <c r="K26" s="315">
        <v>1.8743877913648843</v>
      </c>
      <c r="L26" s="315">
        <v>3.7901855733475154</v>
      </c>
      <c r="M26" s="315">
        <v>7.9830074973725296</v>
      </c>
      <c r="N26" s="315">
        <v>4.4606637690280504</v>
      </c>
      <c r="O26" s="315">
        <v>8.3193232929073204</v>
      </c>
      <c r="P26" s="315">
        <v>6.8775834149189752</v>
      </c>
      <c r="Q26" s="316">
        <v>7.2600829555357516</v>
      </c>
      <c r="R26" s="67"/>
    </row>
    <row r="27" spans="2:18" ht="14.45" customHeight="1">
      <c r="B27" s="157"/>
      <c r="C27" s="315"/>
      <c r="D27" s="315"/>
      <c r="E27" s="315"/>
      <c r="F27" s="315"/>
      <c r="G27" s="316"/>
      <c r="H27" s="152"/>
      <c r="I27" s="157"/>
      <c r="J27" s="315"/>
      <c r="K27" s="315"/>
      <c r="L27" s="315"/>
      <c r="M27" s="315"/>
      <c r="N27" s="315"/>
      <c r="O27" s="315"/>
      <c r="P27" s="315"/>
      <c r="Q27" s="316"/>
      <c r="R27" s="75"/>
    </row>
    <row r="28" spans="2:18" ht="14.45" customHeight="1">
      <c r="B28" s="157" t="s">
        <v>43</v>
      </c>
      <c r="C28" s="315">
        <v>47.67858954683377</v>
      </c>
      <c r="D28" s="315">
        <v>48.021014319642305</v>
      </c>
      <c r="E28" s="315">
        <v>48.021014319642305</v>
      </c>
      <c r="F28" s="315">
        <v>48.263938624787293</v>
      </c>
      <c r="G28" s="316">
        <v>47.220176223468073</v>
      </c>
      <c r="H28" s="152"/>
      <c r="I28" s="157" t="s">
        <v>42</v>
      </c>
      <c r="J28" s="315">
        <v>0.62224658848399894</v>
      </c>
      <c r="K28" s="315">
        <v>1.8883772373678109</v>
      </c>
      <c r="L28" s="315">
        <v>3.8092876558465161</v>
      </c>
      <c r="M28" s="315">
        <v>7.9964835809525736</v>
      </c>
      <c r="N28" s="315">
        <v>4.4778466592511501</v>
      </c>
      <c r="O28" s="315">
        <v>8.4924003494190927</v>
      </c>
      <c r="P28" s="315">
        <v>7.0991115057092102</v>
      </c>
      <c r="Q28" s="316">
        <v>7.5036227890227014</v>
      </c>
      <c r="R28" s="71"/>
    </row>
    <row r="29" spans="2:18" ht="14.25" thickBot="1">
      <c r="B29" s="321"/>
      <c r="C29" s="318"/>
      <c r="D29" s="318"/>
      <c r="E29" s="318"/>
      <c r="F29" s="318"/>
      <c r="G29" s="319"/>
      <c r="H29" s="152"/>
      <c r="I29" s="157"/>
      <c r="J29" s="315"/>
      <c r="K29" s="315"/>
      <c r="L29" s="315"/>
      <c r="M29" s="315"/>
      <c r="N29" s="315"/>
      <c r="O29" s="315"/>
      <c r="P29" s="315"/>
      <c r="Q29" s="316"/>
      <c r="R29" s="72"/>
    </row>
    <row r="30" spans="2:18" ht="14.45" customHeight="1">
      <c r="B30" s="60" t="s">
        <v>28</v>
      </c>
      <c r="C30" s="76"/>
      <c r="D30" s="76"/>
      <c r="E30" s="70"/>
      <c r="F30" s="76"/>
      <c r="G30" s="70"/>
      <c r="I30" s="157" t="s">
        <v>43</v>
      </c>
      <c r="J30" s="315">
        <v>0.61961391922786824</v>
      </c>
      <c r="K30" s="315">
        <v>1.8708857351902974</v>
      </c>
      <c r="L30" s="315">
        <v>3.7844045091894207</v>
      </c>
      <c r="M30" s="315">
        <v>7.8950545592220145</v>
      </c>
      <c r="N30" s="315">
        <v>4.4425521496298304</v>
      </c>
      <c r="O30" s="315">
        <v>8.5107033471994988</v>
      </c>
      <c r="P30" s="315">
        <v>7.234532670037197</v>
      </c>
      <c r="Q30" s="316">
        <v>7.6535414006446922</v>
      </c>
      <c r="R30" s="71"/>
    </row>
    <row r="31" spans="2:18" ht="14.25" thickBot="1">
      <c r="I31" s="317"/>
      <c r="J31" s="318"/>
      <c r="K31" s="318"/>
      <c r="L31" s="318"/>
      <c r="M31" s="318"/>
      <c r="N31" s="318"/>
      <c r="O31" s="318"/>
      <c r="P31" s="318"/>
      <c r="Q31" s="319"/>
      <c r="R31" s="71"/>
    </row>
    <row r="32" spans="2:18" ht="14.45" customHeight="1">
      <c r="B32" s="473" t="str">
        <f>"IJG Money Market Index [single-month returns] - "&amp; TEXT(Map!$N$16, " mmmm yyyy")</f>
        <v>IJG Money Market Index [single-month returns] -  July 2025</v>
      </c>
      <c r="C32" s="474"/>
      <c r="D32" s="474"/>
      <c r="E32" s="474"/>
      <c r="F32" s="474"/>
      <c r="G32" s="475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3"/>
      <c r="C33" s="128" t="s">
        <v>31</v>
      </c>
      <c r="D33" s="128" t="s">
        <v>32</v>
      </c>
      <c r="E33" s="128" t="s">
        <v>33</v>
      </c>
      <c r="F33" s="128" t="s">
        <v>34</v>
      </c>
      <c r="G33" s="172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45" customHeight="1">
      <c r="B34" s="173"/>
      <c r="C34" s="312"/>
      <c r="D34" s="312"/>
      <c r="E34" s="312"/>
      <c r="F34" s="312"/>
      <c r="G34" s="313"/>
      <c r="H34" s="152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7" t="s">
        <v>36</v>
      </c>
      <c r="C35" s="315">
        <v>699.27412514404648</v>
      </c>
      <c r="D35" s="315">
        <v>695.0592796386544</v>
      </c>
      <c r="E35" s="315">
        <v>686.67100517595088</v>
      </c>
      <c r="F35" s="315">
        <v>674.27127880717069</v>
      </c>
      <c r="G35" s="316">
        <v>648.9200689100968</v>
      </c>
      <c r="H35" s="152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45" customHeight="1">
      <c r="B36" s="157"/>
      <c r="C36" s="315"/>
      <c r="D36" s="315"/>
      <c r="E36" s="315"/>
      <c r="F36" s="315"/>
      <c r="G36" s="316"/>
      <c r="H36" s="152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7" t="s">
        <v>37</v>
      </c>
      <c r="C37" s="315">
        <v>491.6616011858107</v>
      </c>
      <c r="D37" s="315">
        <v>489.25078109984895</v>
      </c>
      <c r="E37" s="315">
        <v>484.45807516951533</v>
      </c>
      <c r="F37" s="315">
        <v>477.36327904819075</v>
      </c>
      <c r="G37" s="316">
        <v>462.64141609260548</v>
      </c>
      <c r="H37" s="152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45" customHeight="1">
      <c r="B38" s="157"/>
      <c r="C38" s="315"/>
      <c r="D38" s="315"/>
      <c r="E38" s="315"/>
      <c r="F38" s="315"/>
      <c r="G38" s="316"/>
      <c r="H38" s="152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7" t="s">
        <v>41</v>
      </c>
      <c r="C39" s="315">
        <v>687.45037550855386</v>
      </c>
      <c r="D39" s="315">
        <v>683.25029306696922</v>
      </c>
      <c r="E39" s="315">
        <v>674.80196977127139</v>
      </c>
      <c r="F39" s="315">
        <v>662.34622446333265</v>
      </c>
      <c r="G39" s="316">
        <v>636.6282912848867</v>
      </c>
      <c r="H39" s="152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45" customHeight="1">
      <c r="B40" s="157"/>
      <c r="C40" s="315"/>
      <c r="D40" s="315"/>
      <c r="E40" s="315"/>
      <c r="F40" s="315"/>
      <c r="G40" s="316"/>
      <c r="H40" s="152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7" t="s">
        <v>42</v>
      </c>
      <c r="C41" s="315">
        <v>724.47303360345825</v>
      </c>
      <c r="D41" s="315">
        <v>719.99290233137435</v>
      </c>
      <c r="E41" s="315">
        <v>711.04580644725002</v>
      </c>
      <c r="F41" s="315">
        <v>697.88845484159924</v>
      </c>
      <c r="G41" s="316">
        <v>670.83020630056342</v>
      </c>
      <c r="H41" s="152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45" customHeight="1">
      <c r="B42" s="157"/>
      <c r="C42" s="315"/>
      <c r="D42" s="315"/>
      <c r="E42" s="315"/>
      <c r="F42" s="315"/>
      <c r="G42" s="316"/>
      <c r="H42" s="152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7" t="s">
        <v>43</v>
      </c>
      <c r="C43" s="315">
        <v>762.13420068758103</v>
      </c>
      <c r="D43" s="315">
        <v>757.44099087816244</v>
      </c>
      <c r="E43" s="315">
        <v>748.1374047033629</v>
      </c>
      <c r="F43" s="315">
        <v>734.34366588295939</v>
      </c>
      <c r="G43" s="316">
        <v>706.36620353091041</v>
      </c>
      <c r="H43" s="152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45" customHeight="1" thickBot="1">
      <c r="B44" s="317"/>
      <c r="C44" s="322"/>
      <c r="D44" s="322"/>
      <c r="E44" s="322"/>
      <c r="F44" s="322"/>
      <c r="G44" s="323"/>
      <c r="H44" s="152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4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4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4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22" t="s">
        <v>61</v>
      </c>
      <c r="C2" s="422"/>
      <c r="D2" s="422"/>
      <c r="E2" s="25"/>
      <c r="F2" s="25"/>
      <c r="G2" s="25"/>
      <c r="H2" s="25"/>
      <c r="I2" s="25"/>
      <c r="J2" s="25"/>
      <c r="K2" s="448" t="s">
        <v>7</v>
      </c>
      <c r="L2" s="448"/>
      <c r="O2" s="55"/>
      <c r="S2" s="55"/>
      <c r="U2" s="84">
        <f>Map!$N$16</f>
        <v>45869</v>
      </c>
    </row>
    <row r="3" spans="2:21" ht="14.25" thickBot="1"/>
    <row r="4" spans="2:21" ht="15" customHeight="1">
      <c r="B4" s="443" t="str">
        <f>"Namibian vs South African Yield Curve - "&amp; TEXT(Map!$N$16, " mmmm yyyy")</f>
        <v>Namibian vs South African Yield Curve -  July 2025</v>
      </c>
      <c r="C4" s="444"/>
      <c r="D4" s="444"/>
      <c r="E4" s="444"/>
      <c r="F4" s="445"/>
      <c r="G4" s="51"/>
      <c r="H4" s="479" t="s">
        <v>110</v>
      </c>
      <c r="I4" s="480"/>
      <c r="J4" s="480"/>
      <c r="K4" s="480"/>
      <c r="L4" s="481"/>
      <c r="M4" s="51"/>
      <c r="N4" s="51"/>
      <c r="O4" s="51"/>
      <c r="P4" s="51"/>
      <c r="Q4" s="51"/>
      <c r="R4" s="40"/>
      <c r="S4" s="40"/>
    </row>
    <row r="5" spans="2:21" ht="18.75">
      <c r="B5" s="325"/>
      <c r="C5" s="326"/>
      <c r="D5" s="326"/>
      <c r="E5" s="326"/>
      <c r="F5" s="327"/>
      <c r="G5" s="326"/>
      <c r="H5" s="325"/>
      <c r="I5" s="326"/>
      <c r="J5" s="326"/>
      <c r="K5" s="326"/>
      <c r="L5" s="327"/>
      <c r="M5" s="48"/>
      <c r="N5" s="48"/>
      <c r="O5" s="48"/>
      <c r="P5" s="48"/>
      <c r="Q5" s="48"/>
      <c r="R5" s="42"/>
      <c r="S5" s="42"/>
    </row>
    <row r="6" spans="2:21" ht="14.45" customHeight="1">
      <c r="B6" s="325"/>
      <c r="C6" s="328"/>
      <c r="D6" s="328"/>
      <c r="E6" s="328"/>
      <c r="F6" s="329"/>
      <c r="G6" s="328"/>
      <c r="H6" s="325"/>
      <c r="I6" s="328"/>
      <c r="J6" s="328"/>
      <c r="K6" s="328"/>
      <c r="L6" s="329"/>
      <c r="M6" s="49"/>
      <c r="N6" s="49"/>
      <c r="O6" s="49"/>
      <c r="P6" s="49"/>
      <c r="Q6" s="49"/>
      <c r="R6" s="34"/>
      <c r="S6" s="34"/>
    </row>
    <row r="7" spans="2:21" ht="14.45" customHeight="1">
      <c r="B7" s="330"/>
      <c r="C7" s="331"/>
      <c r="D7" s="331"/>
      <c r="E7" s="331"/>
      <c r="F7" s="332"/>
      <c r="G7" s="331"/>
      <c r="H7" s="330"/>
      <c r="I7" s="331"/>
      <c r="J7" s="331"/>
      <c r="K7" s="331"/>
      <c r="L7" s="332"/>
      <c r="M7" s="49"/>
      <c r="N7" s="49"/>
      <c r="O7" s="49"/>
      <c r="P7" s="49"/>
      <c r="Q7" s="49"/>
      <c r="R7" s="33"/>
      <c r="S7" s="33"/>
    </row>
    <row r="8" spans="2:21" ht="14.45" customHeight="1">
      <c r="B8" s="330"/>
      <c r="C8" s="331"/>
      <c r="D8" s="331"/>
      <c r="E8" s="331"/>
      <c r="F8" s="332"/>
      <c r="G8" s="331"/>
      <c r="H8" s="330"/>
      <c r="I8" s="331"/>
      <c r="J8" s="331"/>
      <c r="K8" s="331"/>
      <c r="L8" s="332"/>
      <c r="M8" s="49"/>
      <c r="N8" s="49"/>
      <c r="O8" s="49"/>
      <c r="P8" s="49"/>
      <c r="Q8" s="49"/>
      <c r="R8" s="34"/>
      <c r="S8" s="34"/>
    </row>
    <row r="9" spans="2:21" ht="14.45" customHeight="1">
      <c r="B9" s="330"/>
      <c r="C9" s="331"/>
      <c r="D9" s="331"/>
      <c r="E9" s="331"/>
      <c r="F9" s="332"/>
      <c r="G9" s="331"/>
      <c r="H9" s="330"/>
      <c r="I9" s="331"/>
      <c r="J9" s="331"/>
      <c r="K9" s="331"/>
      <c r="L9" s="332"/>
      <c r="M9" s="49"/>
      <c r="N9" s="49"/>
      <c r="O9" s="49"/>
      <c r="P9" s="49"/>
      <c r="Q9" s="49"/>
      <c r="R9" s="34"/>
      <c r="S9" s="34"/>
    </row>
    <row r="10" spans="2:21" ht="14.45" customHeight="1">
      <c r="B10" s="330"/>
      <c r="C10" s="331"/>
      <c r="D10" s="331"/>
      <c r="E10" s="331"/>
      <c r="F10" s="332"/>
      <c r="G10" s="331"/>
      <c r="H10" s="330"/>
      <c r="I10" s="331"/>
      <c r="J10" s="331"/>
      <c r="K10" s="331"/>
      <c r="L10" s="332"/>
      <c r="M10" s="49"/>
      <c r="N10" s="49"/>
      <c r="O10" s="49"/>
      <c r="P10" s="49"/>
      <c r="Q10" s="49"/>
      <c r="R10" s="34"/>
      <c r="S10" s="34"/>
    </row>
    <row r="11" spans="2:21" ht="14.45" customHeight="1">
      <c r="B11" s="330"/>
      <c r="C11" s="331"/>
      <c r="D11" s="331"/>
      <c r="E11" s="331"/>
      <c r="F11" s="332"/>
      <c r="G11" s="331"/>
      <c r="H11" s="330"/>
      <c r="I11" s="331"/>
      <c r="J11" s="331"/>
      <c r="K11" s="331"/>
      <c r="L11" s="332"/>
      <c r="M11" s="49"/>
      <c r="N11" s="49"/>
      <c r="O11" s="49"/>
      <c r="P11" s="49"/>
      <c r="Q11" s="49"/>
      <c r="R11" s="33"/>
      <c r="S11" s="33"/>
    </row>
    <row r="12" spans="2:21" ht="14.45" customHeight="1">
      <c r="B12" s="330"/>
      <c r="C12" s="331"/>
      <c r="D12" s="331"/>
      <c r="E12" s="331"/>
      <c r="F12" s="332"/>
      <c r="G12" s="331"/>
      <c r="H12" s="330"/>
      <c r="I12" s="331"/>
      <c r="J12" s="331"/>
      <c r="K12" s="331"/>
      <c r="L12" s="332"/>
      <c r="M12" s="49"/>
      <c r="N12" s="49"/>
      <c r="O12" s="49"/>
      <c r="P12" s="49"/>
      <c r="Q12" s="49"/>
      <c r="R12" s="34"/>
      <c r="S12" s="34"/>
    </row>
    <row r="13" spans="2:21" ht="14.45" customHeight="1">
      <c r="B13" s="330"/>
      <c r="C13" s="331"/>
      <c r="D13" s="331"/>
      <c r="E13" s="331"/>
      <c r="F13" s="332"/>
      <c r="G13" s="331"/>
      <c r="H13" s="330"/>
      <c r="I13" s="331"/>
      <c r="J13" s="331"/>
      <c r="K13" s="331"/>
      <c r="L13" s="332"/>
      <c r="M13" s="49"/>
      <c r="N13" s="49"/>
      <c r="O13" s="49"/>
      <c r="P13" s="49"/>
      <c r="Q13" s="49"/>
      <c r="R13" s="33"/>
      <c r="S13" s="33"/>
    </row>
    <row r="14" spans="2:21" ht="14.45" customHeight="1">
      <c r="B14" s="330"/>
      <c r="C14" s="331"/>
      <c r="D14" s="331"/>
      <c r="E14" s="331"/>
      <c r="F14" s="332"/>
      <c r="G14" s="331"/>
      <c r="H14" s="330"/>
      <c r="I14" s="331"/>
      <c r="J14" s="331"/>
      <c r="K14" s="331"/>
      <c r="L14" s="332"/>
      <c r="M14" s="49"/>
      <c r="N14" s="49"/>
      <c r="O14" s="49"/>
      <c r="P14" s="49"/>
      <c r="Q14" s="49"/>
      <c r="R14" s="34"/>
      <c r="S14" s="34"/>
    </row>
    <row r="15" spans="2:21" ht="14.45" customHeight="1">
      <c r="B15" s="333"/>
      <c r="C15" s="49"/>
      <c r="D15" s="49"/>
      <c r="E15" s="49"/>
      <c r="F15" s="334"/>
      <c r="G15" s="49"/>
      <c r="H15" s="333"/>
      <c r="I15" s="49"/>
      <c r="J15" s="49"/>
      <c r="K15" s="49"/>
      <c r="L15" s="334"/>
      <c r="M15" s="49"/>
      <c r="N15" s="49"/>
      <c r="O15" s="49"/>
      <c r="P15" s="49"/>
      <c r="Q15" s="49"/>
      <c r="R15" s="33"/>
      <c r="S15" s="33"/>
    </row>
    <row r="16" spans="2:21" ht="14.45" customHeight="1">
      <c r="B16" s="335"/>
      <c r="C16" s="49"/>
      <c r="D16" s="49"/>
      <c r="E16" s="49"/>
      <c r="F16" s="334"/>
      <c r="G16" s="49"/>
      <c r="H16" s="335"/>
      <c r="I16" s="49"/>
      <c r="J16" s="49"/>
      <c r="K16" s="49"/>
      <c r="L16" s="334"/>
      <c r="M16" s="49"/>
      <c r="N16" s="49"/>
      <c r="O16" s="49"/>
      <c r="P16" s="49"/>
      <c r="Q16" s="49"/>
      <c r="R16" s="34"/>
      <c r="S16" s="34"/>
    </row>
    <row r="17" spans="1:19" ht="14.45" customHeight="1">
      <c r="B17" s="336"/>
      <c r="C17" s="28"/>
      <c r="D17" s="28"/>
      <c r="E17" s="28"/>
      <c r="F17" s="337"/>
      <c r="G17" s="28"/>
      <c r="H17" s="336"/>
      <c r="I17" s="28"/>
      <c r="J17" s="28"/>
      <c r="K17" s="28"/>
      <c r="L17" s="337"/>
      <c r="M17" s="28"/>
      <c r="N17" s="28"/>
      <c r="O17" s="28"/>
      <c r="P17" s="28"/>
      <c r="Q17" s="28"/>
      <c r="R17" s="34"/>
      <c r="S17" s="34"/>
    </row>
    <row r="18" spans="1:19" ht="14.45" customHeight="1">
      <c r="B18" s="338"/>
      <c r="C18" s="28"/>
      <c r="D18" s="28"/>
      <c r="E18" s="28"/>
      <c r="F18" s="337"/>
      <c r="G18" s="28"/>
      <c r="H18" s="338"/>
      <c r="I18" s="28"/>
      <c r="J18" s="28"/>
      <c r="K18" s="28"/>
      <c r="L18" s="337"/>
      <c r="M18" s="26"/>
      <c r="N18" s="44"/>
      <c r="O18" s="33"/>
      <c r="P18" s="33"/>
      <c r="Q18" s="33"/>
      <c r="R18" s="34"/>
      <c r="S18" s="34"/>
    </row>
    <row r="19" spans="1:19" ht="14.45" customHeight="1">
      <c r="B19" s="339"/>
      <c r="C19" s="51"/>
      <c r="D19" s="51"/>
      <c r="E19" s="51"/>
      <c r="F19" s="340"/>
      <c r="G19" s="51"/>
      <c r="H19" s="339"/>
      <c r="I19" s="51"/>
      <c r="J19" s="51"/>
      <c r="K19" s="51"/>
      <c r="L19" s="340"/>
      <c r="M19" s="51"/>
      <c r="N19" s="51"/>
      <c r="O19" s="51"/>
      <c r="P19" s="51"/>
      <c r="Q19" s="4"/>
      <c r="R19" s="34"/>
      <c r="S19" s="34"/>
    </row>
    <row r="20" spans="1:19" ht="14.45" customHeight="1">
      <c r="B20" s="325"/>
      <c r="C20" s="326"/>
      <c r="D20" s="326"/>
      <c r="E20" s="326"/>
      <c r="F20" s="327"/>
      <c r="G20" s="326"/>
      <c r="H20" s="325"/>
      <c r="I20" s="326"/>
      <c r="J20" s="326"/>
      <c r="K20" s="326"/>
      <c r="L20" s="327"/>
      <c r="M20" s="48"/>
      <c r="N20" s="48"/>
      <c r="O20" s="48"/>
      <c r="P20" s="48"/>
      <c r="Q20" s="48"/>
      <c r="R20" s="34"/>
      <c r="S20" s="34"/>
    </row>
    <row r="21" spans="1:19" ht="14.45" customHeight="1">
      <c r="B21" s="325"/>
      <c r="C21" s="328"/>
      <c r="D21" s="328"/>
      <c r="E21" s="328"/>
      <c r="F21" s="329"/>
      <c r="G21" s="328"/>
      <c r="H21" s="325"/>
      <c r="I21" s="328"/>
      <c r="J21" s="328"/>
      <c r="K21" s="328"/>
      <c r="L21" s="329"/>
      <c r="M21" s="49"/>
      <c r="N21" s="49"/>
      <c r="O21" s="49"/>
      <c r="P21" s="49"/>
      <c r="Q21" s="49"/>
      <c r="R21" s="34"/>
      <c r="S21" s="34"/>
    </row>
    <row r="22" spans="1:19" ht="14.45" customHeight="1">
      <c r="B22" s="330"/>
      <c r="C22" s="341"/>
      <c r="D22" s="341"/>
      <c r="E22" s="341"/>
      <c r="F22" s="342"/>
      <c r="G22" s="341"/>
      <c r="H22" s="330"/>
      <c r="I22" s="341"/>
      <c r="J22" s="341"/>
      <c r="K22" s="341"/>
      <c r="L22" s="342"/>
      <c r="M22" s="49"/>
      <c r="N22" s="49"/>
      <c r="O22" s="49"/>
      <c r="P22" s="49"/>
      <c r="Q22" s="49"/>
      <c r="R22" s="34"/>
      <c r="S22" s="34"/>
    </row>
    <row r="23" spans="1:19" ht="14.45" customHeight="1">
      <c r="B23" s="330"/>
      <c r="C23" s="331"/>
      <c r="D23" s="331"/>
      <c r="E23" s="331"/>
      <c r="F23" s="332"/>
      <c r="G23" s="331"/>
      <c r="H23" s="330"/>
      <c r="I23" s="331"/>
      <c r="J23" s="331"/>
      <c r="K23" s="331"/>
      <c r="L23" s="332"/>
      <c r="M23" s="49"/>
      <c r="N23" s="49"/>
      <c r="O23" s="49"/>
      <c r="P23" s="49"/>
      <c r="Q23" s="49"/>
      <c r="R23" s="34"/>
      <c r="S23" s="34"/>
    </row>
    <row r="24" spans="1:19" ht="15" customHeight="1">
      <c r="B24" s="330"/>
      <c r="C24" s="331"/>
      <c r="D24" s="331"/>
      <c r="E24" s="331"/>
      <c r="F24" s="332"/>
      <c r="G24" s="331"/>
      <c r="H24" s="330"/>
      <c r="I24" s="331"/>
      <c r="J24" s="331"/>
      <c r="K24" s="331"/>
      <c r="L24" s="332"/>
      <c r="M24" s="49"/>
      <c r="N24" s="49"/>
      <c r="O24" s="49"/>
      <c r="P24" s="49"/>
      <c r="Q24" s="49"/>
      <c r="R24" s="34"/>
      <c r="S24" s="34"/>
    </row>
    <row r="25" spans="1:19" ht="18.75">
      <c r="B25" s="330"/>
      <c r="C25" s="331"/>
      <c r="D25" s="331"/>
      <c r="E25" s="331"/>
      <c r="F25" s="332"/>
      <c r="G25" s="331"/>
      <c r="H25" s="330"/>
      <c r="I25" s="331"/>
      <c r="J25" s="331"/>
      <c r="K25" s="331"/>
      <c r="L25" s="332"/>
      <c r="M25" s="49"/>
      <c r="N25" s="49"/>
      <c r="O25" s="49"/>
      <c r="P25" s="49"/>
      <c r="Q25" s="49"/>
      <c r="R25" s="26"/>
      <c r="S25" s="26"/>
    </row>
    <row r="26" spans="1:19" ht="15" customHeight="1">
      <c r="B26" s="330"/>
      <c r="C26" s="331"/>
      <c r="D26" s="331"/>
      <c r="E26" s="331"/>
      <c r="F26" s="332"/>
      <c r="G26" s="331"/>
      <c r="H26" s="330"/>
      <c r="I26" s="331"/>
      <c r="J26" s="331"/>
      <c r="K26" s="331"/>
      <c r="L26" s="332"/>
      <c r="M26" s="49"/>
      <c r="N26" s="49"/>
      <c r="O26" s="49"/>
      <c r="P26" s="49"/>
      <c r="Q26" s="49"/>
      <c r="R26" s="40"/>
      <c r="S26" s="40"/>
    </row>
    <row r="27" spans="1:19" ht="14.45" customHeight="1">
      <c r="B27" s="330"/>
      <c r="C27" s="331"/>
      <c r="D27" s="331"/>
      <c r="E27" s="331"/>
      <c r="F27" s="332"/>
      <c r="G27" s="331"/>
      <c r="H27" s="330"/>
      <c r="I27" s="331"/>
      <c r="J27" s="331"/>
      <c r="K27" s="331"/>
      <c r="L27" s="332"/>
      <c r="M27" s="49"/>
      <c r="N27" s="49"/>
      <c r="O27" s="49"/>
      <c r="P27" s="49"/>
      <c r="Q27" s="49"/>
      <c r="R27" s="45"/>
      <c r="S27" s="45"/>
    </row>
    <row r="28" spans="1:19" ht="14.45" customHeight="1" thickBot="1">
      <c r="B28" s="343"/>
      <c r="C28" s="344"/>
      <c r="D28" s="344"/>
      <c r="E28" s="344"/>
      <c r="F28" s="345"/>
      <c r="G28" s="331"/>
      <c r="H28" s="343"/>
      <c r="I28" s="344"/>
      <c r="J28" s="344"/>
      <c r="K28" s="344"/>
      <c r="L28" s="345"/>
      <c r="M28" s="49"/>
      <c r="N28" s="49"/>
      <c r="O28" s="49"/>
      <c r="P28" s="49"/>
      <c r="Q28" s="49"/>
      <c r="R28" s="34"/>
      <c r="S28" s="34"/>
    </row>
    <row r="29" spans="1:19" ht="18.75">
      <c r="B29" s="346" t="s">
        <v>28</v>
      </c>
      <c r="C29" s="36"/>
      <c r="D29" s="36"/>
      <c r="E29" s="28"/>
      <c r="F29" s="36"/>
      <c r="G29" s="28"/>
      <c r="H29" s="346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4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19.5" thickBot="1">
      <c r="B31" s="347" t="s">
        <v>70</v>
      </c>
      <c r="C31" s="348"/>
      <c r="D31" s="348"/>
      <c r="E31" s="348"/>
      <c r="F31" s="349"/>
      <c r="G31" s="51"/>
      <c r="M31" s="47"/>
      <c r="N31" s="49"/>
      <c r="O31" s="49"/>
      <c r="P31" s="49"/>
      <c r="Q31" s="49"/>
      <c r="R31" s="34"/>
      <c r="S31" s="34"/>
    </row>
    <row r="32" spans="1:19" ht="14.45" customHeight="1">
      <c r="A32" s="101"/>
      <c r="B32" s="350"/>
      <c r="C32" s="351" t="s">
        <v>78</v>
      </c>
      <c r="D32" s="351" t="s">
        <v>79</v>
      </c>
      <c r="E32" s="351" t="s">
        <v>80</v>
      </c>
      <c r="F32" s="352" t="s">
        <v>115</v>
      </c>
      <c r="G32" s="48"/>
      <c r="M32" s="26"/>
      <c r="N32" s="47"/>
      <c r="O32" s="47"/>
      <c r="P32" s="47"/>
      <c r="Q32" s="47"/>
      <c r="R32" s="34"/>
      <c r="S32" s="34"/>
    </row>
    <row r="33" spans="1:19" ht="18.75">
      <c r="A33" s="101"/>
      <c r="B33" s="353" t="s">
        <v>121</v>
      </c>
      <c r="C33" s="354" t="s">
        <v>71</v>
      </c>
      <c r="D33" s="355">
        <v>45763</v>
      </c>
      <c r="E33" s="356">
        <v>8.5000000000000006E-2</v>
      </c>
      <c r="F33" s="357">
        <v>0.6618829874970269</v>
      </c>
      <c r="G33" s="57"/>
      <c r="M33" s="51"/>
      <c r="N33" s="44"/>
      <c r="O33" s="33"/>
      <c r="P33" s="33"/>
      <c r="Q33" s="33"/>
      <c r="R33" s="33"/>
      <c r="S33" s="33"/>
    </row>
    <row r="34" spans="1:19" ht="14.45" customHeight="1">
      <c r="A34" s="101"/>
      <c r="B34" s="353" t="s">
        <v>81</v>
      </c>
      <c r="C34" s="354" t="s">
        <v>71</v>
      </c>
      <c r="D34" s="355">
        <v>46402</v>
      </c>
      <c r="E34" s="356">
        <v>0.08</v>
      </c>
      <c r="F34" s="357">
        <v>1.3477032225788927</v>
      </c>
      <c r="G34" s="58"/>
      <c r="M34" s="48"/>
      <c r="N34" s="51"/>
      <c r="O34" s="51"/>
      <c r="P34" s="51"/>
      <c r="Q34" s="4"/>
      <c r="R34" s="34"/>
      <c r="S34" s="34"/>
    </row>
    <row r="35" spans="1:19" ht="18.75">
      <c r="A35" s="101"/>
      <c r="B35" s="353" t="s">
        <v>124</v>
      </c>
      <c r="C35" s="354" t="s">
        <v>116</v>
      </c>
      <c r="D35" s="355">
        <v>47041</v>
      </c>
      <c r="E35" s="356">
        <v>8.5000000000000006E-2</v>
      </c>
      <c r="F35" s="357">
        <v>2.6984557242234164</v>
      </c>
      <c r="G35" s="49"/>
      <c r="M35" s="49"/>
      <c r="N35" s="48"/>
      <c r="O35" s="48"/>
      <c r="P35" s="48"/>
      <c r="Q35" s="48"/>
      <c r="R35" s="33"/>
      <c r="S35" s="33"/>
    </row>
    <row r="36" spans="1:19" ht="14.45" customHeight="1">
      <c r="A36" s="101"/>
      <c r="B36" s="353" t="s">
        <v>82</v>
      </c>
      <c r="C36" s="354" t="s">
        <v>116</v>
      </c>
      <c r="D36" s="355">
        <v>47498</v>
      </c>
      <c r="E36" s="356">
        <v>0.08</v>
      </c>
      <c r="F36" s="357">
        <v>3.6449141146501294</v>
      </c>
      <c r="G36" s="49"/>
      <c r="M36" s="49"/>
      <c r="N36" s="49"/>
      <c r="O36" s="49"/>
      <c r="P36" s="49"/>
      <c r="Q36" s="49"/>
      <c r="R36" s="34"/>
      <c r="S36" s="34"/>
    </row>
    <row r="37" spans="1:19" ht="18.75">
      <c r="A37" s="101"/>
      <c r="B37" s="353" t="s">
        <v>102</v>
      </c>
      <c r="C37" s="354" t="s">
        <v>83</v>
      </c>
      <c r="D37" s="355">
        <v>48319</v>
      </c>
      <c r="E37" s="356">
        <v>0.09</v>
      </c>
      <c r="F37" s="357">
        <v>4.8076785200074807</v>
      </c>
      <c r="G37" s="49"/>
      <c r="M37" s="49"/>
      <c r="N37" s="49"/>
      <c r="O37" s="49"/>
      <c r="P37" s="49"/>
      <c r="Q37" s="49"/>
      <c r="R37" s="33"/>
      <c r="S37" s="33"/>
    </row>
    <row r="38" spans="1:19" ht="14.45" customHeight="1">
      <c r="A38" s="101"/>
      <c r="B38" s="353" t="s">
        <v>103</v>
      </c>
      <c r="C38" s="354" t="s">
        <v>117</v>
      </c>
      <c r="D38" s="355">
        <v>49505</v>
      </c>
      <c r="E38" s="356">
        <v>9.5000000000000001E-2</v>
      </c>
      <c r="F38" s="357">
        <v>6.1550647323030194</v>
      </c>
      <c r="G38" s="49"/>
      <c r="M38" s="49"/>
      <c r="N38" s="49"/>
      <c r="O38" s="49"/>
      <c r="P38" s="49"/>
      <c r="Q38" s="49"/>
      <c r="R38" s="34"/>
      <c r="S38" s="34"/>
    </row>
    <row r="39" spans="1:19" ht="18.75">
      <c r="A39" s="101"/>
      <c r="B39" s="353" t="s">
        <v>104</v>
      </c>
      <c r="C39" s="354" t="s">
        <v>106</v>
      </c>
      <c r="D39" s="355">
        <v>50236</v>
      </c>
      <c r="E39" s="356">
        <v>9.5000000000000001E-2</v>
      </c>
      <c r="F39" s="357">
        <v>6.7364499277398346</v>
      </c>
      <c r="G39" s="49"/>
      <c r="M39" s="49"/>
      <c r="N39" s="49"/>
      <c r="O39" s="49"/>
      <c r="P39" s="49"/>
      <c r="Q39" s="49"/>
      <c r="R39" s="34"/>
      <c r="S39" s="34"/>
    </row>
    <row r="40" spans="1:19" ht="14.45" customHeight="1">
      <c r="A40" s="101"/>
      <c r="B40" s="353" t="s">
        <v>105</v>
      </c>
      <c r="C40" s="354" t="s">
        <v>107</v>
      </c>
      <c r="D40" s="355">
        <v>51424</v>
      </c>
      <c r="E40" s="356">
        <v>9.8000000000000004E-2</v>
      </c>
      <c r="F40" s="357">
        <v>7.1040092426484023</v>
      </c>
      <c r="G40" s="49"/>
      <c r="M40" s="49"/>
      <c r="N40" s="49"/>
      <c r="O40" s="49"/>
      <c r="P40" s="49"/>
      <c r="Q40" s="49"/>
      <c r="R40" s="34"/>
      <c r="S40" s="34"/>
    </row>
    <row r="41" spans="1:19" ht="18.75">
      <c r="A41" s="101"/>
      <c r="B41" s="353" t="s">
        <v>118</v>
      </c>
      <c r="C41" s="354" t="s">
        <v>109</v>
      </c>
      <c r="D41" s="355">
        <v>52427</v>
      </c>
      <c r="E41" s="356">
        <v>0.1</v>
      </c>
      <c r="F41" s="357">
        <v>7.6520851182901364</v>
      </c>
      <c r="G41" s="49"/>
      <c r="M41" s="49"/>
      <c r="N41" s="49"/>
      <c r="O41" s="49"/>
      <c r="P41" s="49"/>
      <c r="Q41" s="49"/>
      <c r="R41" s="34"/>
      <c r="S41" s="34"/>
    </row>
    <row r="42" spans="1:19" ht="18.75">
      <c r="A42" s="101"/>
      <c r="B42" s="353" t="s">
        <v>108</v>
      </c>
      <c r="C42" s="354" t="s">
        <v>109</v>
      </c>
      <c r="D42" s="355">
        <v>53158</v>
      </c>
      <c r="E42" s="356">
        <v>9.8500000000000004E-2</v>
      </c>
      <c r="F42" s="357">
        <v>7.8741388916728114</v>
      </c>
      <c r="G42" s="49"/>
      <c r="M42" s="49"/>
      <c r="N42" s="49"/>
      <c r="O42" s="49"/>
      <c r="P42" s="49"/>
      <c r="Q42" s="49"/>
      <c r="R42" s="34"/>
      <c r="S42" s="34"/>
    </row>
    <row r="43" spans="1:19" ht="14.45" customHeight="1">
      <c r="A43" s="101"/>
      <c r="B43" s="353" t="s">
        <v>122</v>
      </c>
      <c r="C43" s="354" t="s">
        <v>123</v>
      </c>
      <c r="D43" s="355">
        <v>54346</v>
      </c>
      <c r="E43" s="356">
        <v>0.1</v>
      </c>
      <c r="F43" s="357">
        <v>7.8552166504460068</v>
      </c>
      <c r="G43" s="54"/>
      <c r="M43" s="49"/>
      <c r="N43" s="49"/>
      <c r="O43" s="49"/>
      <c r="P43" s="49"/>
      <c r="Q43" s="49"/>
      <c r="R43" s="34"/>
      <c r="S43" s="34"/>
    </row>
    <row r="44" spans="1:19" ht="19.5" thickBot="1">
      <c r="A44" s="101"/>
      <c r="B44" s="358" t="s">
        <v>119</v>
      </c>
      <c r="C44" s="359" t="s">
        <v>123</v>
      </c>
      <c r="D44" s="359">
        <v>54984</v>
      </c>
      <c r="E44" s="360">
        <v>0.10249999999999999</v>
      </c>
      <c r="F44" s="361">
        <v>8.107234379594491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45" customHeight="1">
      <c r="A45" s="101"/>
      <c r="B45" s="346" t="s">
        <v>28</v>
      </c>
      <c r="F45" s="28"/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8.75">
      <c r="A46" s="101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A47" s="101"/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8.75">
      <c r="B48" s="39"/>
      <c r="C48" s="39"/>
      <c r="D48" s="39"/>
      <c r="E48" s="39"/>
      <c r="F48" s="39"/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8.75">
      <c r="B49" s="41"/>
      <c r="C49" s="35"/>
      <c r="D49" s="35"/>
      <c r="E49" s="35"/>
      <c r="F49" s="35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3"/>
      <c r="C50" s="28"/>
      <c r="D50" s="28"/>
      <c r="E50" s="28"/>
      <c r="F50" s="28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45" customHeight="1">
      <c r="B51" s="43"/>
      <c r="C51" s="37"/>
      <c r="D51" s="37"/>
      <c r="E51" s="37"/>
      <c r="F51" s="37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8.75">
      <c r="B52" s="43"/>
      <c r="C52" s="29"/>
      <c r="D52" s="29"/>
      <c r="E52" s="29"/>
      <c r="F52" s="29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8.75">
      <c r="B53" s="43"/>
      <c r="C53" s="37"/>
      <c r="D53" s="37"/>
      <c r="E53" s="37"/>
      <c r="F53" s="37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8.75">
      <c r="B54" s="43"/>
      <c r="C54" s="29"/>
      <c r="D54" s="38"/>
      <c r="E54" s="38"/>
      <c r="F54" s="29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8.75">
      <c r="B55" s="43"/>
      <c r="C55" s="37"/>
      <c r="D55" s="37"/>
      <c r="E55" s="37"/>
      <c r="F55" s="37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8.75">
      <c r="B56" s="43"/>
      <c r="C56" s="29"/>
      <c r="D56" s="29"/>
      <c r="E56" s="29"/>
      <c r="F56" s="29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8.75">
      <c r="B57" s="43"/>
      <c r="C57" s="37"/>
      <c r="D57" s="37"/>
      <c r="E57" s="37"/>
      <c r="F57" s="37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8.75">
      <c r="B58" s="43"/>
      <c r="C58" s="29"/>
      <c r="D58" s="29"/>
      <c r="E58" s="29"/>
      <c r="F58" s="29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8.75">
      <c r="B59" s="43"/>
      <c r="C59" s="37"/>
      <c r="D59" s="37"/>
      <c r="E59" s="37"/>
      <c r="F59" s="37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8.75">
      <c r="B60" s="43"/>
      <c r="C60" s="29"/>
      <c r="D60" s="29"/>
      <c r="E60" s="29"/>
      <c r="F60" s="29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8.75">
      <c r="B61" s="43"/>
      <c r="C61" s="37"/>
      <c r="D61" s="37"/>
      <c r="E61" s="37"/>
      <c r="F61" s="37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8.75">
      <c r="B62" s="43"/>
      <c r="C62" s="29"/>
      <c r="D62" s="29"/>
      <c r="E62" s="29"/>
      <c r="F62" s="29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8.75">
      <c r="B63" s="43"/>
      <c r="C63" s="37"/>
      <c r="D63" s="37"/>
      <c r="E63" s="37"/>
      <c r="F63" s="37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45" customHeight="1">
      <c r="B64" s="26"/>
      <c r="C64" s="26"/>
      <c r="D64" s="26"/>
      <c r="E64" s="26"/>
      <c r="F64" s="26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8.7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8.75">
      <c r="B66" s="39"/>
      <c r="C66" s="39"/>
      <c r="D66" s="39"/>
      <c r="E66" s="39"/>
      <c r="F66" s="39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8.75">
      <c r="B67" s="41"/>
      <c r="C67" s="35"/>
      <c r="D67" s="35"/>
      <c r="E67" s="35"/>
      <c r="F67" s="35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45" customHeight="1">
      <c r="B68" s="43"/>
      <c r="C68" s="28"/>
      <c r="D68" s="28"/>
      <c r="E68" s="28"/>
      <c r="F68" s="28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8.75">
      <c r="B69" s="43"/>
      <c r="C69" s="37"/>
      <c r="D69" s="37"/>
      <c r="E69" s="37"/>
      <c r="F69" s="37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8.75">
      <c r="B70" s="43"/>
      <c r="C70" s="29"/>
      <c r="D70" s="29"/>
      <c r="E70" s="29"/>
      <c r="F70" s="29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8.75">
      <c r="B71" s="43"/>
      <c r="C71" s="37"/>
      <c r="D71" s="37"/>
      <c r="E71" s="37"/>
      <c r="F71" s="37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8.75">
      <c r="B72" s="43"/>
      <c r="C72" s="29"/>
      <c r="D72" s="38"/>
      <c r="E72" s="38"/>
      <c r="F72" s="29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8.75">
      <c r="B73" s="43"/>
      <c r="C73" s="37"/>
      <c r="D73" s="37"/>
      <c r="E73" s="37"/>
      <c r="F73" s="37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8.75">
      <c r="B74" s="43"/>
      <c r="C74" s="29"/>
      <c r="D74" s="29"/>
      <c r="E74" s="29"/>
      <c r="F74" s="29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8.75">
      <c r="B75" s="43"/>
      <c r="C75" s="37"/>
      <c r="D75" s="37"/>
      <c r="E75" s="37"/>
      <c r="F75" s="37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8.75">
      <c r="B76" s="43"/>
      <c r="C76" s="29"/>
      <c r="D76" s="29"/>
      <c r="E76" s="29"/>
      <c r="F76" s="29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8.75">
      <c r="B77" s="43"/>
      <c r="C77" s="37"/>
      <c r="D77" s="37"/>
      <c r="E77" s="37"/>
      <c r="F77" s="37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8.75">
      <c r="B78" s="43"/>
      <c r="C78" s="29"/>
      <c r="D78" s="29"/>
      <c r="E78" s="29"/>
      <c r="F78" s="29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8.75">
      <c r="B79" s="43"/>
      <c r="C79" s="37"/>
      <c r="D79" s="37"/>
      <c r="E79" s="37"/>
      <c r="F79" s="37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8.75">
      <c r="B80" s="43"/>
      <c r="C80" s="29"/>
      <c r="D80" s="29"/>
      <c r="E80" s="29"/>
      <c r="F80" s="29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8.75">
      <c r="B81" s="43"/>
      <c r="C81" s="37"/>
      <c r="D81" s="37"/>
      <c r="E81" s="37"/>
      <c r="F81" s="37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8.75">
      <c r="B82" s="30"/>
      <c r="C82" s="30"/>
      <c r="D82" s="30"/>
      <c r="E82" s="30"/>
      <c r="F82" s="30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8.75">
      <c r="B83" s="43"/>
      <c r="C83" s="46"/>
      <c r="D83" s="46"/>
      <c r="E83" s="46"/>
      <c r="F83" s="46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8.75">
      <c r="B84" s="26"/>
      <c r="C84" s="26"/>
      <c r="D84" s="26"/>
      <c r="E84" s="26"/>
      <c r="F84" s="2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8.7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8.7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8.75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8.7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8.7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8.7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8.7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8.7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8.7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8.7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8.75"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8.75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69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Q7J3DAC65AC3-319683557-87123</_dlc_DocId>
    <_dlc_DocIdUrl xmlns="de78180c-5652-4c5d-8a9a-156773edc824">
      <Url>https://ijgnamibia.sharepoint.com/sites/IJG/_layouts/15/DocIdRedir.aspx?ID=Q7J3DAC65AC3-319683557-87123</Url>
      <Description>Q7J3DAC65AC3-319683557-87123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customXml/itemProps3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IJG Research</cp:lastModifiedBy>
  <cp:lastPrinted>2012-01-05T09:39:11Z</cp:lastPrinted>
  <dcterms:created xsi:type="dcterms:W3CDTF">2010-10-15T13:05:00Z</dcterms:created>
  <dcterms:modified xsi:type="dcterms:W3CDTF">2025-08-01T09:02:47Z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2e616dd2-1212-4345-857c-4d6441ad2849</vt:lpwstr>
  </property>
  <property fmtid="{D5CDD505-2E9C-101B-9397-08002B2CF9AE}" pid="4" name="MediaServiceImageTags">
    <vt:lpwstr/>
  </property>
</Properties>
</file>