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5/"/>
    </mc:Choice>
  </mc:AlternateContent>
  <xr:revisionPtr revIDLastSave="39" documentId="8_{3142FFE2-9442-4D68-94DA-7054595563AD}" xr6:coauthVersionLast="47" xr6:coauthVersionMax="47" xr10:uidLastSave="{7EE04350-FEE8-49F1-8D27-C2F70094CCAD}"/>
  <bookViews>
    <workbookView xWindow="28680" yWindow="-120" windowWidth="29040" windowHeight="1644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Returns'!$B$2:$I$64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G57" i="2" l="1"/>
  <c r="I55" i="2" l="1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S93" i="10" l="1"/>
  <c r="T84" i="10" l="1"/>
  <c r="N143" i="10" l="1"/>
  <c r="G60" i="10" l="1"/>
  <c r="S84" i="10" l="1"/>
  <c r="P84" i="10"/>
  <c r="M143" i="10" l="1"/>
  <c r="J143" i="10"/>
  <c r="F60" i="10" l="1"/>
  <c r="Q84" i="10"/>
  <c r="C60" i="10"/>
  <c r="K143" i="10"/>
  <c r="D60" i="10" l="1"/>
  <c r="R84" i="10"/>
  <c r="L143" i="10"/>
  <c r="E60" i="10" l="1"/>
  <c r="U2" i="10" s="1"/>
  <c r="H32" i="4" l="1"/>
  <c r="I24" i="6"/>
  <c r="R13" i="10"/>
  <c r="E24" i="6"/>
  <c r="N13" i="10"/>
  <c r="D32" i="4"/>
  <c r="I32" i="4"/>
  <c r="S13" i="10"/>
  <c r="J24" i="6"/>
  <c r="F24" i="6"/>
  <c r="O13" i="10"/>
  <c r="E32" i="4"/>
  <c r="G24" i="6"/>
  <c r="F32" i="4"/>
  <c r="P13" i="10"/>
  <c r="D24" i="6"/>
  <c r="C32" i="4"/>
  <c r="M13" i="10"/>
  <c r="T13" i="10"/>
  <c r="K24" i="6"/>
  <c r="J32" i="4"/>
  <c r="H24" i="6" l="1"/>
  <c r="Q13" i="10"/>
  <c r="G32" i="4"/>
  <c r="K26" i="6" l="1"/>
  <c r="F26" i="6"/>
  <c r="H26" i="6"/>
  <c r="J26" i="6"/>
  <c r="E26" i="6"/>
  <c r="G26" i="6" l="1"/>
  <c r="I26" i="6"/>
  <c r="D26" i="6"/>
  <c r="E27" i="6"/>
  <c r="D27" i="6"/>
  <c r="K27" i="6"/>
  <c r="J27" i="6"/>
  <c r="I27" i="6"/>
  <c r="H27" i="6" l="1"/>
  <c r="G27" i="6"/>
  <c r="F27" i="6"/>
  <c r="F8" i="6" l="1"/>
  <c r="D8" i="6" l="1"/>
  <c r="C55" i="2"/>
  <c r="D55" i="2"/>
  <c r="E8" i="6"/>
  <c r="G8" i="6"/>
  <c r="E55" i="2"/>
  <c r="I8" i="6"/>
  <c r="G55" i="2"/>
  <c r="H55" i="2"/>
  <c r="J8" i="6"/>
  <c r="E28" i="6"/>
  <c r="F28" i="6"/>
  <c r="G28" i="6"/>
  <c r="D28" i="6"/>
  <c r="H28" i="6" l="1"/>
  <c r="I28" i="6"/>
  <c r="J28" i="6"/>
  <c r="F55" i="2" l="1"/>
  <c r="H8" i="6"/>
  <c r="F58" i="2" l="1"/>
  <c r="C58" i="2"/>
  <c r="G58" i="2"/>
  <c r="H58" i="2"/>
  <c r="I58" i="2"/>
  <c r="E58" i="2"/>
  <c r="D58" i="2"/>
  <c r="Q9" i="10" l="1"/>
  <c r="G28" i="4"/>
  <c r="O9" i="10"/>
  <c r="E28" i="4"/>
  <c r="D28" i="4"/>
  <c r="N9" i="10"/>
  <c r="D26" i="4"/>
  <c r="N7" i="10"/>
  <c r="S9" i="10"/>
  <c r="I28" i="4"/>
  <c r="F28" i="4"/>
  <c r="P9" i="10"/>
  <c r="T9" i="10"/>
  <c r="J28" i="4"/>
  <c r="H28" i="4"/>
  <c r="R9" i="10"/>
  <c r="C28" i="4"/>
  <c r="M9" i="10"/>
  <c r="E26" i="4" l="1"/>
  <c r="O7" i="10"/>
  <c r="C7" i="10"/>
  <c r="C7" i="4"/>
  <c r="C56" i="2"/>
  <c r="G9" i="10"/>
  <c r="G9" i="4"/>
  <c r="I9" i="10"/>
  <c r="I9" i="4"/>
  <c r="I26" i="4"/>
  <c r="S7" i="10"/>
  <c r="E9" i="10"/>
  <c r="E9" i="4"/>
  <c r="E7" i="4"/>
  <c r="E7" i="10"/>
  <c r="F9" i="4"/>
  <c r="F9" i="10"/>
  <c r="I7" i="4"/>
  <c r="I7" i="10"/>
  <c r="H56" i="2"/>
  <c r="T7" i="10"/>
  <c r="J26" i="4"/>
  <c r="D7" i="4"/>
  <c r="D56" i="2"/>
  <c r="D7" i="10"/>
  <c r="C9" i="10"/>
  <c r="C9" i="4"/>
  <c r="M7" i="10"/>
  <c r="C26" i="4"/>
  <c r="Q7" i="10"/>
  <c r="G26" i="4"/>
  <c r="G7" i="10"/>
  <c r="G7" i="4"/>
  <c r="F56" i="2"/>
  <c r="J9" i="4"/>
  <c r="J9" i="10"/>
  <c r="J7" i="10"/>
  <c r="J7" i="4"/>
  <c r="I56" i="2"/>
  <c r="P7" i="10"/>
  <c r="F26" i="4"/>
  <c r="R7" i="10"/>
  <c r="H26" i="4"/>
  <c r="D9" i="4"/>
  <c r="D9" i="10"/>
  <c r="E56" i="2"/>
  <c r="F7" i="4"/>
  <c r="F7" i="10"/>
  <c r="H7" i="10"/>
  <c r="H7" i="4"/>
  <c r="G56" i="2"/>
  <c r="H9" i="4"/>
  <c r="H9" i="10"/>
</calcChain>
</file>

<file path=xl/sharedStrings.xml><?xml version="1.0" encoding="utf-8"?>
<sst xmlns="http://schemas.openxmlformats.org/spreadsheetml/2006/main" count="42433" uniqueCount="264">
  <si>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</si>
  <si>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</si>
  <si>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</si>
  <si>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</si>
  <si>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</si>
  <si>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</si>
  <si>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</si>
  <si>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</si>
  <si>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</si>
  <si>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</si>
  <si>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</si>
  <si>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</si>
  <si>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</si>
  <si>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</si>
  <si>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</si>
  <si>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</si>
  <si>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</si>
  <si>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</si>
  <si>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</si>
  <si>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</si>
  <si>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</si>
  <si>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</si>
  <si>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</si>
  <si>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</si>
  <si>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</si>
  <si>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</si>
  <si>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</si>
  <si>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</si>
  <si>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</si>
  <si>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</si>
  <si>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</si>
  <si>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</si>
  <si>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</si>
  <si>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</si>
  <si>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</si>
  <si>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</si>
  <si>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</si>
  <si>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</si>
  <si>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</si>
  <si>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</si>
  <si>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</si>
  <si>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</si>
  <si>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</si>
  <si>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</si>
  <si>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</si>
  <si>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</si>
  <si>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</si>
  <si>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</si>
  <si>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</si>
  <si>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</si>
  <si>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</si>
  <si>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</si>
  <si>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</si>
  <si>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</si>
  <si>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</si>
  <si>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</si>
  <si>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</si>
  <si>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</si>
  <si>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</si>
  <si>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</si>
  <si>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</si>
  <si>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</si>
  <si>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</si>
  <si>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</si>
  <si>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</si>
  <si>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</si>
  <si>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</si>
  <si>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</si>
  <si>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</si>
  <si>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</si>
  <si>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</si>
  <si>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</si>
  <si>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</si>
  <si>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</si>
  <si>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</si>
  <si>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</si>
  <si>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</si>
  <si>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</si>
  <si>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</si>
  <si>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</si>
  <si>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</si>
  <si>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</si>
  <si>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</si>
  <si>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</si>
  <si>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</si>
  <si>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</si>
  <si>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</si>
  <si>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</si>
  <si>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</si>
  <si>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</si>
  <si>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</si>
  <si>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</si>
  <si>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</si>
  <si>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</si>
  <si>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</si>
  <si>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</si>
  <si>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</si>
  <si>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</si>
  <si>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</si>
  <si>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</si>
  <si>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</si>
  <si>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</si>
  <si>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</si>
  <si>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</si>
  <si>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</si>
  <si>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</si>
  <si>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</si>
  <si>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</si>
  <si>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</si>
  <si>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</si>
  <si>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</si>
  <si>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</si>
  <si>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</si>
  <si>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</si>
  <si>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</si>
  <si>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</si>
  <si>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</si>
  <si>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</si>
  <si>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</si>
  <si>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</si>
  <si>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</si>
  <si>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</si>
  <si>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</si>
  <si>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</si>
  <si>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</si>
  <si>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</si>
  <si>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</si>
  <si>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</si>
  <si>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</si>
  <si>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</si>
  <si>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</si>
  <si>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</si>
  <si>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</si>
  <si>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</si>
  <si>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</si>
  <si>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</si>
  <si>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</si>
  <si>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</si>
  <si>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</si>
  <si>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</si>
  <si>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</si>
  <si>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</si>
  <si>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</si>
  <si>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</si>
  <si>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</si>
  <si>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</si>
  <si>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</si>
  <si>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</si>
  <si>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</si>
  <si>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</si>
  <si>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</si>
  <si>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</si>
  <si>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</si>
  <si>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</si>
  <si>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</si>
  <si>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</si>
  <si>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</si>
  <si>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</si>
  <si>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</si>
  <si>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</si>
  <si>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</si>
  <si>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</si>
  <si>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</si>
  <si>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</si>
  <si>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</si>
  <si>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</si>
  <si>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</si>
  <si>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</si>
  <si>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Kari Rossouw</t>
  </si>
  <si>
    <t>+264 81 958 3530</t>
  </si>
  <si>
    <t>kari@ijg.net</t>
  </si>
  <si>
    <t>NSX Capped Overall Index
0.04</t>
  </si>
  <si>
    <t>NSX Local Index
1.80</t>
  </si>
  <si>
    <t>IJG ALBI
1.40</t>
  </si>
  <si>
    <t>IJG ILBI
1.01</t>
  </si>
  <si>
    <t>IJG Money Market Index
0.60</t>
  </si>
  <si>
    <t>Nam CPI
0.17</t>
  </si>
  <si>
    <t>NSX Overall Index
-0.22</t>
  </si>
  <si>
    <t>NSX Overall Index
6.10</t>
  </si>
  <si>
    <t>NSX Capped Overall Index
4.55</t>
  </si>
  <si>
    <t>NSX Local Index
3.89</t>
  </si>
  <si>
    <t>IJG ILBI
3.28</t>
  </si>
  <si>
    <t>IJG ALBI
3.02</t>
  </si>
  <si>
    <t>IJG Money Market Index
1.85</t>
  </si>
  <si>
    <t>Nam CPI
0.86</t>
  </si>
  <si>
    <t>NSX Local Index
10.44</t>
  </si>
  <si>
    <t>IJG ILBI
5.08</t>
  </si>
  <si>
    <t>IJG ALBI
4.38</t>
  </si>
  <si>
    <t>IJG Money Market Index
3.79</t>
  </si>
  <si>
    <t>Nam CPI
2.65</t>
  </si>
  <si>
    <t>NSX Overall Index
1.65</t>
  </si>
  <si>
    <t>NSX Capped Overall Index
-0.12</t>
  </si>
  <si>
    <t>Nam CPI
2.40</t>
  </si>
  <si>
    <t>NSX Local Index
15.50</t>
  </si>
  <si>
    <t>IJG ALBI
13.65</t>
  </si>
  <si>
    <t>IJG ILBI
10.82</t>
  </si>
  <si>
    <t>IJG Money Market Index
8.08</t>
  </si>
  <si>
    <t>NSX Capped Overall Index
4.26</t>
  </si>
  <si>
    <t>NSX Overall Index
4.06</t>
  </si>
  <si>
    <t>Nam CPI
3.46</t>
  </si>
  <si>
    <t>NSX Local Index
22.62</t>
  </si>
  <si>
    <t>NSX Capped Overall Index
15.71</t>
  </si>
  <si>
    <t>IJG ALBI
14.94</t>
  </si>
  <si>
    <t>IJG ILBI
12.18</t>
  </si>
  <si>
    <t>NSX Overall Index
11.76</t>
  </si>
  <si>
    <t>IJG Money Market Index
7.87</t>
  </si>
  <si>
    <t>Nam CPI
4.87</t>
  </si>
  <si>
    <t>NSX Capped Overall Index
18.22</t>
  </si>
  <si>
    <t>NSX Overall Index
16.59</t>
  </si>
  <si>
    <t>NSX Local Index
14.41</t>
  </si>
  <si>
    <t>IJG ILBI
11.72</t>
  </si>
  <si>
    <t>IJG ALBI
11.69</t>
  </si>
  <si>
    <t>IJG Money Market Index
6.55</t>
  </si>
  <si>
    <t>Nam CPI
4.76</t>
  </si>
  <si>
    <t>NSX Local Index
11.12</t>
  </si>
  <si>
    <t>IJG ALBI
11.06</t>
  </si>
  <si>
    <t>NSX Overall Index
9.83</t>
  </si>
  <si>
    <t>IJG Money Market Index
7.06</t>
  </si>
  <si>
    <t>Nam CPI
4.67</t>
  </si>
  <si>
    <t>The NSX Overall Index closed at 1787.38 points at the end of June, down from 1853.06 points in May, losing 0.2% m/m on a total return basis in June compared to a 0.1% m/m decrease in May. The NSX Local Index increased 1.8% m/m compared to a 0.7% m/m increase in May. Over the last 12 months the NSX Overall Index returned 4.1% against 15.5% for the Local Index. The best performing share on the NSX in June was Paladin Energy Limited, gaining 30.9%, while Reconnaissance Energy Africa was the worst performer, dropping 23.3%.
The IJG All Bond Index (including Corporate Bonds) rose 1.40% m/m after a 2.89% m/m increase in May. Namibian bond premiums relative to SA yields generally increased in June. The GC26 premium was unchanged at 0bps; the GC27 premium decreased by 22bps to 5bps; the GC28 premium increased by 8bps to 7bps; the GC30 premium increased by 49bps to 42bps; the GC32 premium increased by 9bps to 70bps; the GC35 premium increased by 12bps to 68bps; the GC37 premium increased by 16bps to 73bps; the GC40 premium increased by 7bps to 70bps; the GC43 premium increased by 19bps to 54bps; the GC45 premium increased by 28bps to 63bps; the GC48 premium increased by 13bps to 76bps; and the GC50 premium increased by 19bps to 70bps.
The IJG Money Market Index (including NCD’s) increased by 0.60% m/m in June after rising by 0.63% m/m in May.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</si>
  <si>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</si>
  <si>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</si>
  <si>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</si>
  <si>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</si>
  <si>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</si>
  <si>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</si>
  <si>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</si>
  <si>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</si>
  <si>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</si>
  <si>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</si>
  <si>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</si>
  <si>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</si>
  <si>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</si>
  <si>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</si>
  <si>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</si>
  <si>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</si>
  <si>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</si>
  <si>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</si>
  <si>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</si>
  <si>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</si>
  <si>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</si>
  <si>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</si>
  <si>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</si>
  <si>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</si>
  <si>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</si>
  <si>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</si>
  <si>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</si>
  <si>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</si>
  <si>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</si>
  <si>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</si>
  <si>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</si>
  <si>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</si>
  <si>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</si>
  <si>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</si>
  <si>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</si>
  <si>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</si>
  <si>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</si>
  <si>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</si>
  <si>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</si>
  <si>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</si>
  <si>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REC</t>
  </si>
  <si>
    <t>B2G</t>
  </si>
  <si>
    <t>All-In-Price</t>
  </si>
  <si>
    <t>Source: IJG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</si>
</sst>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  <font>
      <b/>
      <sz val="10"/>
      <color indexed="62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/>
      <diagonal/>
    </border>
  </borders>
  <cellStyleXfs count="771">
    <xf numFmtId="0" fontId="0" fillId="0" borderId="0"/>
    <xf numFmtId="0" fontId="19" fillId="5" borderId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83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10" borderId="0" xfId="0" applyFont="1" applyFill="1" applyAlignment="1">
      <alignment vertical="center"/>
    </xf>
    <xf numFmtId="0" fontId="44" fillId="7" borderId="0" xfId="0" applyFont="1" applyFill="1"/>
    <xf numFmtId="0" fontId="45" fillId="7" borderId="0" xfId="0" applyFont="1" applyFill="1"/>
    <xf numFmtId="0" fontId="44" fillId="7" borderId="0" xfId="0" applyFont="1" applyFill="1" applyAlignment="1">
      <alignment horizontal="center" vertical="center"/>
    </xf>
    <xf numFmtId="2" fontId="44" fillId="7" borderId="0" xfId="0" applyNumberFormat="1" applyFont="1" applyFill="1" applyAlignment="1">
      <alignment horizontal="center" vertical="center"/>
    </xf>
    <xf numFmtId="0" fontId="46" fillId="7" borderId="0" xfId="0" applyFont="1" applyFill="1"/>
    <xf numFmtId="0" fontId="9" fillId="7" borderId="0" xfId="0" applyFont="1" applyFill="1"/>
    <xf numFmtId="0" fontId="45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165" fontId="9" fillId="7" borderId="0" xfId="2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44" fillId="7" borderId="0" xfId="0" applyNumberFormat="1" applyFont="1" applyFill="1" applyAlignment="1">
      <alignment vertical="center"/>
    </xf>
    <xf numFmtId="0" fontId="46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49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49" fillId="7" borderId="0" xfId="0" applyFont="1" applyFill="1" applyAlignment="1">
      <alignment horizontal="left"/>
    </xf>
    <xf numFmtId="0" fontId="51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2" fillId="7" borderId="0" xfId="0" applyFont="1" applyFill="1"/>
    <xf numFmtId="0" fontId="52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3" fillId="7" borderId="0" xfId="0" applyFont="1" applyFill="1"/>
    <xf numFmtId="0" fontId="2" fillId="7" borderId="0" xfId="0" applyFont="1" applyFill="1"/>
    <xf numFmtId="0" fontId="53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2" fillId="7" borderId="0" xfId="0" applyFont="1" applyFill="1" applyAlignment="1">
      <alignment horizontal="justify"/>
    </xf>
    <xf numFmtId="2" fontId="54" fillId="7" borderId="0" xfId="0" applyNumberFormat="1" applyFont="1" applyFill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55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7" fillId="7" borderId="0" xfId="0" applyFont="1" applyFill="1"/>
    <xf numFmtId="0" fontId="57" fillId="7" borderId="0" xfId="0" applyFont="1" applyFill="1" applyAlignment="1">
      <alignment vertical="center"/>
    </xf>
    <xf numFmtId="0" fontId="58" fillId="7" borderId="0" xfId="0" applyFont="1" applyFill="1"/>
    <xf numFmtId="0" fontId="58" fillId="0" borderId="0" xfId="0" applyFont="1" applyAlignment="1">
      <alignment horizontal="justify"/>
    </xf>
    <xf numFmtId="0" fontId="17" fillId="7" borderId="0" xfId="0" applyFont="1" applyFill="1"/>
    <xf numFmtId="0" fontId="61" fillId="11" borderId="0" xfId="0" applyFont="1" applyFill="1"/>
    <xf numFmtId="0" fontId="0" fillId="11" borderId="0" xfId="0" applyFill="1"/>
    <xf numFmtId="165" fontId="28" fillId="11" borderId="0" xfId="267" applyFill="1"/>
    <xf numFmtId="165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2" fillId="7" borderId="0" xfId="0" applyFont="1" applyFill="1"/>
    <xf numFmtId="0" fontId="31" fillId="7" borderId="12" xfId="0" applyFont="1" applyFill="1" applyBorder="1"/>
    <xf numFmtId="0" fontId="63" fillId="7" borderId="0" xfId="0" applyFont="1" applyFill="1"/>
    <xf numFmtId="1" fontId="63" fillId="7" borderId="0" xfId="0" applyNumberFormat="1" applyFont="1" applyFill="1"/>
    <xf numFmtId="0" fontId="42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4" fillId="7" borderId="14" xfId="0" applyFont="1" applyFill="1" applyBorder="1" applyAlignment="1">
      <alignment vertical="center"/>
    </xf>
    <xf numFmtId="0" fontId="64" fillId="7" borderId="15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5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5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0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/>
    </xf>
    <xf numFmtId="0" fontId="72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 vertical="center" indent="1"/>
    </xf>
    <xf numFmtId="0" fontId="72" fillId="7" borderId="0" xfId="0" applyFont="1" applyFill="1" applyAlignment="1">
      <alignment horizontal="left" indent="1"/>
    </xf>
    <xf numFmtId="0" fontId="71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3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3" fillId="8" borderId="0" xfId="0" applyFont="1" applyFill="1"/>
    <xf numFmtId="0" fontId="71" fillId="8" borderId="0" xfId="0" applyFont="1" applyFill="1" applyAlignment="1">
      <alignment horizontal="center"/>
    </xf>
    <xf numFmtId="0" fontId="71" fillId="8" borderId="25" xfId="0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4" fillId="8" borderId="5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70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4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70" fillId="8" borderId="9" xfId="0" applyFont="1" applyFill="1" applyBorder="1" applyAlignment="1">
      <alignment horizontal="justify"/>
    </xf>
    <xf numFmtId="0" fontId="75" fillId="8" borderId="8" xfId="0" applyFont="1" applyFill="1" applyBorder="1" applyAlignment="1">
      <alignment horizontal="justify"/>
    </xf>
    <xf numFmtId="0" fontId="75" fillId="8" borderId="0" xfId="0" applyFont="1" applyFill="1" applyAlignment="1">
      <alignment horizontal="justify"/>
    </xf>
    <xf numFmtId="0" fontId="70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0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0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/>
    </xf>
    <xf numFmtId="14" fontId="77" fillId="7" borderId="6" xfId="747" applyNumberFormat="1" applyFont="1" applyFill="1" applyBorder="1" applyAlignment="1">
      <alignment horizontal="center"/>
    </xf>
    <xf numFmtId="0" fontId="77" fillId="7" borderId="7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 vertical="top"/>
    </xf>
    <xf numFmtId="0" fontId="77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7" fillId="7" borderId="0" xfId="747" applyFont="1" applyFill="1" applyAlignment="1">
      <alignment horizontal="center" vertical="top"/>
    </xf>
    <xf numFmtId="0" fontId="77" fillId="7" borderId="9" xfId="747" applyFont="1" applyFill="1" applyBorder="1" applyAlignment="1">
      <alignment horizontal="center" vertical="top"/>
    </xf>
    <xf numFmtId="0" fontId="77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7" fillId="7" borderId="8" xfId="747" applyFont="1" applyFill="1" applyBorder="1"/>
    <xf numFmtId="0" fontId="78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7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8" fillId="7" borderId="5" xfId="747" applyFont="1" applyFill="1" applyBorder="1" applyAlignment="1">
      <alignment horizontal="center"/>
    </xf>
    <xf numFmtId="0" fontId="77" fillId="4" borderId="29" xfId="747" applyFont="1" applyFill="1" applyBorder="1" applyAlignment="1">
      <alignment horizontal="center" vertical="top"/>
    </xf>
    <xf numFmtId="0" fontId="77" fillId="4" borderId="30" xfId="747" applyFont="1" applyFill="1" applyBorder="1" applyAlignment="1">
      <alignment horizontal="center" vertical="top"/>
    </xf>
    <xf numFmtId="0" fontId="77" fillId="4" borderId="31" xfId="747" applyFont="1" applyFill="1" applyBorder="1" applyAlignment="1">
      <alignment horizontal="center" vertical="top"/>
    </xf>
    <xf numFmtId="0" fontId="77" fillId="4" borderId="29" xfId="747" applyFont="1" applyFill="1" applyBorder="1" applyAlignment="1">
      <alignment horizontal="center"/>
    </xf>
    <xf numFmtId="0" fontId="77" fillId="4" borderId="30" xfId="747" applyFont="1" applyFill="1" applyBorder="1" applyAlignment="1">
      <alignment horizontal="center"/>
    </xf>
    <xf numFmtId="0" fontId="77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7" fillId="4" borderId="8" xfId="0" applyFont="1" applyFill="1" applyBorder="1" applyAlignment="1">
      <alignment horizontal="right"/>
    </xf>
    <xf numFmtId="0" fontId="77" fillId="4" borderId="0" xfId="0" applyFont="1" applyFill="1" applyAlignment="1">
      <alignment horizontal="right"/>
    </xf>
    <xf numFmtId="0" fontId="77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5" fillId="7" borderId="0" xfId="0" applyFont="1" applyFill="1"/>
    <xf numFmtId="165" fontId="77" fillId="4" borderId="8" xfId="2" applyFont="1" applyFill="1" applyBorder="1" applyAlignment="1">
      <alignment horizontal="right"/>
    </xf>
    <xf numFmtId="165" fontId="77" fillId="4" borderId="0" xfId="2" applyFont="1" applyFill="1" applyBorder="1" applyAlignment="1">
      <alignment horizontal="right"/>
    </xf>
    <xf numFmtId="165" fontId="77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7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8" fillId="7" borderId="8" xfId="0" applyFont="1" applyFill="1" applyBorder="1"/>
    <xf numFmtId="0" fontId="79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7" fillId="7" borderId="8" xfId="0" applyFont="1" applyFill="1" applyBorder="1" applyAlignment="1">
      <alignment horizontal="right"/>
    </xf>
    <xf numFmtId="0" fontId="77" fillId="7" borderId="0" xfId="0" applyFont="1" applyFill="1" applyAlignment="1">
      <alignment horizontal="right"/>
    </xf>
    <xf numFmtId="0" fontId="77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0" fillId="4" borderId="8" xfId="0" applyFont="1" applyFill="1" applyBorder="1" applyAlignment="1">
      <alignment horizontal="right"/>
    </xf>
    <xf numFmtId="0" fontId="60" fillId="4" borderId="0" xfId="0" applyFont="1" applyFill="1" applyAlignment="1">
      <alignment horizontal="right"/>
    </xf>
    <xf numFmtId="0" fontId="60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0" fillId="8" borderId="8" xfId="0" applyFont="1" applyFill="1" applyBorder="1" applyAlignment="1">
      <alignment horizontal="left" vertical="center"/>
    </xf>
    <xf numFmtId="0" fontId="81" fillId="8" borderId="0" xfId="0" applyFont="1" applyFill="1" applyAlignment="1">
      <alignment horizontal="right" vertical="center"/>
    </xf>
    <xf numFmtId="0" fontId="81" fillId="8" borderId="9" xfId="0" applyFont="1" applyFill="1" applyBorder="1" applyAlignment="1">
      <alignment horizontal="right" vertical="center"/>
    </xf>
    <xf numFmtId="0" fontId="80" fillId="7" borderId="0" xfId="0" applyFont="1" applyFill="1" applyAlignment="1">
      <alignment vertical="center"/>
    </xf>
    <xf numFmtId="167" fontId="80" fillId="4" borderId="8" xfId="0" applyNumberFormat="1" applyFont="1" applyFill="1" applyBorder="1" applyAlignment="1">
      <alignment vertical="center"/>
    </xf>
    <xf numFmtId="0" fontId="81" fillId="4" borderId="0" xfId="0" applyFont="1" applyFill="1" applyAlignment="1">
      <alignment horizontal="right" vertical="center" wrapText="1"/>
    </xf>
    <xf numFmtId="0" fontId="81" fillId="4" borderId="0" xfId="0" applyFont="1" applyFill="1" applyAlignment="1">
      <alignment horizontal="right" vertical="center"/>
    </xf>
    <xf numFmtId="0" fontId="81" fillId="4" borderId="9" xfId="0" applyFont="1" applyFill="1" applyBorder="1" applyAlignment="1">
      <alignment horizontal="right" vertical="center"/>
    </xf>
    <xf numFmtId="0" fontId="77" fillId="8" borderId="8" xfId="0" applyFont="1" applyFill="1" applyBorder="1" applyAlignment="1">
      <alignment horizontal="left" vertical="center"/>
    </xf>
    <xf numFmtId="165" fontId="57" fillId="8" borderId="0" xfId="2" applyFont="1" applyFill="1" applyBorder="1" applyAlignment="1">
      <alignment horizontal="center" vertical="center"/>
    </xf>
    <xf numFmtId="165" fontId="57" fillId="8" borderId="9" xfId="2" applyFont="1" applyFill="1" applyBorder="1" applyAlignment="1">
      <alignment horizontal="center" vertical="center"/>
    </xf>
    <xf numFmtId="0" fontId="77" fillId="4" borderId="8" xfId="0" applyFont="1" applyFill="1" applyBorder="1" applyAlignment="1">
      <alignment vertical="center"/>
    </xf>
    <xf numFmtId="165" fontId="17" fillId="4" borderId="0" xfId="2" applyFont="1" applyFill="1" applyBorder="1" applyAlignment="1">
      <alignment horizontal="center" vertical="center"/>
    </xf>
    <xf numFmtId="165" fontId="17" fillId="4" borderId="9" xfId="2" applyFont="1" applyFill="1" applyBorder="1" applyAlignment="1">
      <alignment horizontal="center" vertical="center"/>
    </xf>
    <xf numFmtId="165" fontId="57" fillId="7" borderId="0" xfId="2" applyFont="1" applyFill="1" applyBorder="1" applyAlignment="1">
      <alignment horizontal="center" vertical="center"/>
    </xf>
    <xf numFmtId="165" fontId="57" fillId="7" borderId="9" xfId="2" applyFont="1" applyFill="1" applyBorder="1" applyAlignment="1">
      <alignment horizontal="center" vertical="center"/>
    </xf>
    <xf numFmtId="0" fontId="78" fillId="8" borderId="8" xfId="0" applyFont="1" applyFill="1" applyBorder="1" applyAlignment="1">
      <alignment horizontal="left" vertical="center"/>
    </xf>
    <xf numFmtId="167" fontId="78" fillId="4" borderId="8" xfId="0" applyNumberFormat="1" applyFont="1" applyFill="1" applyBorder="1" applyAlignment="1">
      <alignment vertical="center"/>
    </xf>
    <xf numFmtId="0" fontId="78" fillId="4" borderId="8" xfId="0" applyFont="1" applyFill="1" applyBorder="1" applyAlignment="1">
      <alignment vertical="center"/>
    </xf>
    <xf numFmtId="0" fontId="77" fillId="8" borderId="10" xfId="0" applyFont="1" applyFill="1" applyBorder="1" applyAlignment="1">
      <alignment horizontal="left" vertical="center"/>
    </xf>
    <xf numFmtId="165" fontId="57" fillId="8" borderId="4" xfId="2" applyFont="1" applyFill="1" applyBorder="1" applyAlignment="1">
      <alignment horizontal="center" vertical="center"/>
    </xf>
    <xf numFmtId="165" fontId="57" fillId="8" borderId="11" xfId="2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vertical="center"/>
    </xf>
    <xf numFmtId="165" fontId="17" fillId="4" borderId="4" xfId="2" applyFont="1" applyFill="1" applyBorder="1" applyAlignment="1">
      <alignment horizontal="center" vertical="center"/>
    </xf>
    <xf numFmtId="165" fontId="17" fillId="4" borderId="11" xfId="2" applyFont="1" applyFill="1" applyBorder="1" applyAlignment="1">
      <alignment horizontal="center" vertical="center"/>
    </xf>
    <xf numFmtId="0" fontId="58" fillId="7" borderId="0" xfId="0" applyFont="1" applyFill="1" applyAlignment="1">
      <alignment horizontal="justify"/>
    </xf>
    <xf numFmtId="0" fontId="59" fillId="10" borderId="5" xfId="0" applyFont="1" applyFill="1" applyBorder="1" applyAlignment="1">
      <alignment vertical="center"/>
    </xf>
    <xf numFmtId="0" fontId="59" fillId="10" borderId="6" xfId="0" applyFont="1" applyFill="1" applyBorder="1" applyAlignment="1">
      <alignment vertical="center"/>
    </xf>
    <xf numFmtId="0" fontId="59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1" fillId="4" borderId="0" xfId="0" applyFont="1" applyFill="1" applyAlignment="1">
      <alignment horizontal="right" wrapText="1"/>
    </xf>
    <xf numFmtId="0" fontId="81" fillId="4" borderId="0" xfId="0" applyFont="1" applyFill="1" applyAlignment="1">
      <alignment horizontal="right"/>
    </xf>
    <xf numFmtId="0" fontId="81" fillId="4" borderId="9" xfId="0" applyFont="1" applyFill="1" applyBorder="1" applyAlignment="1">
      <alignment horizontal="right"/>
    </xf>
    <xf numFmtId="0" fontId="77" fillId="4" borderId="8" xfId="0" applyFont="1" applyFill="1" applyBorder="1"/>
    <xf numFmtId="167" fontId="78" fillId="4" borderId="8" xfId="0" applyNumberFormat="1" applyFont="1" applyFill="1" applyBorder="1"/>
    <xf numFmtId="0" fontId="78" fillId="8" borderId="8" xfId="0" applyFont="1" applyFill="1" applyBorder="1" applyAlignment="1">
      <alignment vertical="center"/>
    </xf>
    <xf numFmtId="0" fontId="78" fillId="4" borderId="8" xfId="0" applyFont="1" applyFill="1" applyBorder="1"/>
    <xf numFmtId="0" fontId="77" fillId="4" borderId="10" xfId="0" applyFont="1" applyFill="1" applyBorder="1"/>
    <xf numFmtId="0" fontId="59" fillId="10" borderId="29" xfId="0" applyFont="1" applyFill="1" applyBorder="1"/>
    <xf numFmtId="0" fontId="59" fillId="10" borderId="30" xfId="0" applyFont="1" applyFill="1" applyBorder="1"/>
    <xf numFmtId="0" fontId="59" fillId="10" borderId="31" xfId="0" applyFont="1" applyFill="1" applyBorder="1"/>
    <xf numFmtId="0" fontId="80" fillId="8" borderId="8" xfId="0" applyFont="1" applyFill="1" applyBorder="1" applyAlignment="1">
      <alignment horizontal="left"/>
    </xf>
    <xf numFmtId="0" fontId="81" fillId="8" borderId="8" xfId="0" applyFont="1" applyFill="1" applyBorder="1" applyAlignment="1">
      <alignment horizontal="left"/>
    </xf>
    <xf numFmtId="0" fontId="57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vertical="center"/>
    </xf>
    <xf numFmtId="0" fontId="57" fillId="8" borderId="9" xfId="0" applyFont="1" applyFill="1" applyBorder="1" applyAlignment="1">
      <alignment vertical="center"/>
    </xf>
    <xf numFmtId="0" fontId="77" fillId="8" borderId="8" xfId="0" applyFont="1" applyFill="1" applyBorder="1" applyAlignment="1">
      <alignment horizontal="left"/>
    </xf>
    <xf numFmtId="0" fontId="77" fillId="8" borderId="10" xfId="0" applyFont="1" applyFill="1" applyBorder="1" applyAlignment="1">
      <alignment horizontal="left"/>
    </xf>
    <xf numFmtId="0" fontId="59" fillId="10" borderId="5" xfId="0" applyFont="1" applyFill="1" applyBorder="1"/>
    <xf numFmtId="0" fontId="59" fillId="10" borderId="6" xfId="0" applyFont="1" applyFill="1" applyBorder="1"/>
    <xf numFmtId="0" fontId="59" fillId="10" borderId="7" xfId="0" applyFont="1" applyFill="1" applyBorder="1"/>
    <xf numFmtId="0" fontId="77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0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49" fillId="8" borderId="0" xfId="0" applyFont="1" applyFill="1" applyAlignment="1">
      <alignment horizontal="center"/>
    </xf>
    <xf numFmtId="0" fontId="49" fillId="8" borderId="9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4" fillId="7" borderId="8" xfId="0" applyFont="1" applyFill="1" applyBorder="1" applyAlignment="1">
      <alignment horizontal="left"/>
    </xf>
    <xf numFmtId="0" fontId="44" fillId="7" borderId="9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49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6" fillId="10" borderId="29" xfId="0" applyFont="1" applyFill="1" applyBorder="1" applyAlignment="1">
      <alignment vertical="center"/>
    </xf>
    <xf numFmtId="0" fontId="56" fillId="10" borderId="30" xfId="0" applyFont="1" applyFill="1" applyBorder="1"/>
    <xf numFmtId="0" fontId="56" fillId="10" borderId="31" xfId="0" applyFont="1" applyFill="1" applyBorder="1"/>
    <xf numFmtId="0" fontId="15" fillId="4" borderId="8" xfId="0" applyFont="1" applyFill="1" applyBorder="1"/>
    <xf numFmtId="0" fontId="77" fillId="4" borderId="0" xfId="0" applyFont="1" applyFill="1" applyAlignment="1">
      <alignment horizontal="center"/>
    </xf>
    <xf numFmtId="0" fontId="82" fillId="4" borderId="9" xfId="0" applyFont="1" applyFill="1" applyBorder="1" applyAlignment="1">
      <alignment horizontal="center"/>
    </xf>
    <xf numFmtId="0" fontId="70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0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1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1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2" fontId="2" fillId="4" borderId="27" xfId="0" applyNumberFormat="1" applyFont="1" applyFill="1" applyBorder="1" applyAlignment="1">
      <alignment horizontal="center"/>
    </xf>
    <xf numFmtId="0" fontId="1" fillId="7" borderId="0" xfId="0" quotePrefix="1" applyFont="1" applyFill="1" applyAlignment="1">
      <alignment horizontal="left" vertical="center"/>
    </xf>
    <xf numFmtId="0" fontId="65" fillId="7" borderId="33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7" fillId="7" borderId="8" xfId="747" applyFont="1" applyFill="1" applyBorder="1" applyAlignment="1">
      <alignment horizontal="left" wrapText="1"/>
    </xf>
    <xf numFmtId="0" fontId="67" fillId="7" borderId="0" xfId="0" applyFont="1" applyFill="1"/>
    <xf numFmtId="0" fontId="83" fillId="7" borderId="0" xfId="0" applyFont="1" applyFill="1" applyAlignment="1">
      <alignment vertical="center"/>
    </xf>
    <xf numFmtId="0" fontId="42" fillId="10" borderId="0" xfId="0" applyFont="1" applyFill="1" applyAlignment="1">
      <alignment horizontal="right" vertical="center"/>
    </xf>
    <xf numFmtId="0" fontId="84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6" fillId="13" borderId="34" xfId="0" applyFont="1" applyFill="1" applyBorder="1" applyAlignment="1">
      <alignment horizontal="center" vertical="center" wrapText="1"/>
    </xf>
    <xf numFmtId="0" fontId="87" fillId="14" borderId="34" xfId="0" applyFont="1" applyFill="1" applyBorder="1" applyAlignment="1">
      <alignment horizontal="center" vertical="center" wrapText="1"/>
    </xf>
    <xf numFmtId="0" fontId="87" fillId="15" borderId="34" xfId="0" applyFont="1" applyFill="1" applyBorder="1" applyAlignment="1">
      <alignment horizontal="center" vertical="center" wrapText="1"/>
    </xf>
    <xf numFmtId="0" fontId="87" fillId="19" borderId="34" xfId="0" applyFont="1" applyFill="1" applyBorder="1" applyAlignment="1">
      <alignment horizontal="center" vertical="center" wrapText="1"/>
    </xf>
    <xf numFmtId="0" fontId="87" fillId="16" borderId="34" xfId="0" applyFont="1" applyFill="1" applyBorder="1" applyAlignment="1">
      <alignment horizontal="center" vertical="center" wrapText="1"/>
    </xf>
    <xf numFmtId="0" fontId="87" fillId="18" borderId="34" xfId="0" applyFont="1" applyFill="1" applyBorder="1" applyAlignment="1">
      <alignment horizontal="center" vertical="center" wrapText="1"/>
    </xf>
    <xf numFmtId="0" fontId="87" fillId="17" borderId="34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7" fillId="20" borderId="3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165" fontId="2" fillId="4" borderId="0" xfId="2" applyFont="1" applyFill="1" applyAlignment="1">
      <alignment horizontal="right"/>
    </xf>
    <xf numFmtId="168" fontId="88" fillId="4" borderId="0" xfId="0" applyNumberFormat="1" applyFont="1" applyFill="1" applyAlignment="1">
      <alignment horizontal="center"/>
    </xf>
    <xf numFmtId="2" fontId="43" fillId="4" borderId="0" xfId="0" applyNumberFormat="1" applyFont="1" applyFill="1" applyAlignment="1">
      <alignment horizontal="center"/>
    </xf>
    <xf numFmtId="0" fontId="31" fillId="7" borderId="35" xfId="0" applyFont="1" applyFill="1" applyBorder="1"/>
    <xf numFmtId="0" fontId="87" fillId="8" borderId="0" xfId="0" applyFont="1" applyFill="1" applyAlignment="1">
      <alignment horizontal="center" vertical="center" wrapText="1"/>
    </xf>
    <xf numFmtId="166" fontId="66" fillId="10" borderId="0" xfId="0" applyNumberFormat="1" applyFont="1" applyFill="1" applyAlignment="1">
      <alignment horizontal="center" vertical="center"/>
    </xf>
    <xf numFmtId="0" fontId="64" fillId="7" borderId="13" xfId="0" applyFont="1" applyFill="1" applyBorder="1" applyAlignment="1">
      <alignment horizontal="left" vertical="center"/>
    </xf>
    <xf numFmtId="0" fontId="64" fillId="7" borderId="1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7" fillId="9" borderId="0" xfId="368" applyFont="1" applyFill="1" applyAlignment="1" applyProtection="1">
      <alignment horizontal="center" vertical="top" wrapText="1"/>
    </xf>
    <xf numFmtId="0" fontId="68" fillId="7" borderId="13" xfId="0" applyFont="1" applyFill="1" applyBorder="1" applyAlignment="1">
      <alignment horizontal="justify" vertical="top" wrapText="1"/>
    </xf>
    <xf numFmtId="0" fontId="68" fillId="7" borderId="14" xfId="0" applyFont="1" applyFill="1" applyBorder="1" applyAlignment="1">
      <alignment horizontal="justify" vertical="top" wrapText="1"/>
    </xf>
    <xf numFmtId="0" fontId="68" fillId="7" borderId="15" xfId="0" applyFont="1" applyFill="1" applyBorder="1" applyAlignment="1">
      <alignment horizontal="justify" vertical="top" wrapText="1"/>
    </xf>
    <xf numFmtId="0" fontId="68" fillId="7" borderId="16" xfId="0" applyFont="1" applyFill="1" applyBorder="1" applyAlignment="1">
      <alignment horizontal="justify" vertical="top" wrapText="1"/>
    </xf>
    <xf numFmtId="0" fontId="68" fillId="7" borderId="0" xfId="0" applyFont="1" applyFill="1" applyAlignment="1">
      <alignment horizontal="justify" vertical="top" wrapText="1"/>
    </xf>
    <xf numFmtId="0" fontId="68" fillId="7" borderId="17" xfId="0" applyFont="1" applyFill="1" applyBorder="1" applyAlignment="1">
      <alignment horizontal="justify" vertical="top" wrapText="1"/>
    </xf>
    <xf numFmtId="0" fontId="68" fillId="7" borderId="18" xfId="0" applyFont="1" applyFill="1" applyBorder="1" applyAlignment="1">
      <alignment horizontal="justify" vertical="top" wrapText="1"/>
    </xf>
    <xf numFmtId="0" fontId="68" fillId="7" borderId="19" xfId="0" applyFont="1" applyFill="1" applyBorder="1" applyAlignment="1">
      <alignment horizontal="justify" vertical="top" wrapText="1"/>
    </xf>
    <xf numFmtId="0" fontId="68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6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5" fillId="9" borderId="0" xfId="368" applyFont="1" applyFill="1" applyAlignment="1" applyProtection="1">
      <alignment horizontal="center" vertical="top" wrapText="1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71" fillId="8" borderId="24" xfId="0" applyFont="1" applyFill="1" applyBorder="1" applyAlignment="1">
      <alignment horizontal="left" vertical="center" indent="1"/>
    </xf>
    <xf numFmtId="0" fontId="71" fillId="8" borderId="0" xfId="0" applyFont="1" applyFill="1" applyAlignment="1">
      <alignment horizontal="left" vertical="center" indent="1"/>
    </xf>
    <xf numFmtId="0" fontId="7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left"/>
    </xf>
    <xf numFmtId="0" fontId="56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0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42" fillId="10" borderId="0" xfId="0" applyFont="1" applyFill="1" applyAlignment="1">
      <alignment horizontal="right" vertical="center" indent="2"/>
    </xf>
    <xf numFmtId="0" fontId="76" fillId="10" borderId="0" xfId="0" applyFont="1" applyFill="1" applyAlignment="1">
      <alignment horizontal="center" vertical="center"/>
    </xf>
    <xf numFmtId="14" fontId="77" fillId="7" borderId="6" xfId="747" applyNumberFormat="1" applyFont="1" applyFill="1" applyBorder="1" applyAlignment="1">
      <alignment horizontal="center" vertical="top" wrapText="1"/>
    </xf>
    <xf numFmtId="14" fontId="77" fillId="7" borderId="0" xfId="747" applyNumberFormat="1" applyFont="1" applyFill="1" applyAlignment="1">
      <alignment horizontal="center" vertical="top" wrapText="1"/>
    </xf>
    <xf numFmtId="0" fontId="56" fillId="10" borderId="5" xfId="747" applyFont="1" applyFill="1" applyBorder="1" applyAlignment="1">
      <alignment horizontal="left"/>
    </xf>
    <xf numFmtId="0" fontId="56" fillId="10" borderId="6" xfId="747" applyFont="1" applyFill="1" applyBorder="1" applyAlignment="1">
      <alignment horizontal="left"/>
    </xf>
    <xf numFmtId="0" fontId="56" fillId="10" borderId="7" xfId="747" applyFont="1" applyFill="1" applyBorder="1" applyAlignment="1">
      <alignment horizontal="left"/>
    </xf>
    <xf numFmtId="0" fontId="56" fillId="10" borderId="29" xfId="747" applyFont="1" applyFill="1" applyBorder="1" applyAlignment="1">
      <alignment horizontal="left"/>
    </xf>
    <xf numFmtId="0" fontId="56" fillId="10" borderId="30" xfId="747" applyFont="1" applyFill="1" applyBorder="1" applyAlignment="1">
      <alignment horizontal="left"/>
    </xf>
    <xf numFmtId="0" fontId="56" fillId="10" borderId="31" xfId="747" applyFont="1" applyFill="1" applyBorder="1" applyAlignment="1">
      <alignment horizontal="left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56" fillId="10" borderId="29" xfId="747" applyFont="1" applyFill="1" applyBorder="1" applyAlignment="1">
      <alignment horizontal="center" vertical="center"/>
    </xf>
    <xf numFmtId="0" fontId="56" fillId="10" borderId="30" xfId="747" applyFont="1" applyFill="1" applyBorder="1" applyAlignment="1">
      <alignment horizontal="center" vertical="center"/>
    </xf>
    <xf numFmtId="0" fontId="56" fillId="10" borderId="31" xfId="747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left" vertical="center"/>
    </xf>
    <xf numFmtId="0" fontId="59" fillId="10" borderId="30" xfId="0" applyFont="1" applyFill="1" applyBorder="1" applyAlignment="1">
      <alignment horizontal="left" vertical="center"/>
    </xf>
    <xf numFmtId="0" fontId="59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3" fillId="10" borderId="5" xfId="0" applyFont="1" applyFill="1" applyBorder="1" applyAlignment="1">
      <alignment horizontal="left"/>
    </xf>
    <xf numFmtId="0" fontId="53" fillId="10" borderId="6" xfId="0" applyFont="1" applyFill="1" applyBorder="1" applyAlignment="1">
      <alignment horizontal="left"/>
    </xf>
    <xf numFmtId="0" fontId="53" fillId="10" borderId="7" xfId="0" applyFont="1" applyFill="1" applyBorder="1" applyAlignment="1">
      <alignment horizontal="left"/>
    </xf>
    <xf numFmtId="0" fontId="53" fillId="10" borderId="29" xfId="0" applyFont="1" applyFill="1" applyBorder="1" applyAlignment="1">
      <alignment horizontal="left"/>
    </xf>
    <xf numFmtId="0" fontId="53" fillId="10" borderId="30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left"/>
    </xf>
    <xf numFmtId="0" fontId="56" fillId="10" borderId="5" xfId="0" applyFont="1" applyFill="1" applyBorder="1" applyAlignment="1">
      <alignment horizontal="left" wrapText="1"/>
    </xf>
    <xf numFmtId="0" fontId="56" fillId="10" borderId="6" xfId="0" applyFont="1" applyFill="1" applyBorder="1" applyAlignment="1">
      <alignment horizontal="left"/>
    </xf>
    <xf numFmtId="0" fontId="56" fillId="10" borderId="7" xfId="0" applyFont="1" applyFill="1" applyBorder="1" applyAlignment="1">
      <alignment horizontal="left"/>
    </xf>
    <xf numFmtId="10" fontId="67" fillId="7" borderId="0" xfId="749" applyNumberFormat="1" applyFont="1" applyFill="1"/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-2.2472700000000234E-3</c:v>
                </c:pt>
                <c:pt idx="1">
                  <c:v>1.799426000000004E-2</c:v>
                </c:pt>
                <c:pt idx="2">
                  <c:v>4.008931900274515E-4</c:v>
                </c:pt>
                <c:pt idx="3">
                  <c:v>1.3989757165619121E-2</c:v>
                </c:pt>
                <c:pt idx="4">
                  <c:v>1.008848032170051E-2</c:v>
                </c:pt>
                <c:pt idx="5">
                  <c:v>6.0072406380835552E-3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6.0976550696881571E-2</c:v>
                </c:pt>
                <c:pt idx="1">
                  <c:v>3.8940573161491798E-2</c:v>
                </c:pt>
                <c:pt idx="2">
                  <c:v>4.5460258408325238E-2</c:v>
                </c:pt>
                <c:pt idx="3">
                  <c:v>3.0237519455184714E-2</c:v>
                </c:pt>
                <c:pt idx="4">
                  <c:v>3.2802295170231588E-2</c:v>
                </c:pt>
                <c:pt idx="5">
                  <c:v>1.8492619458005954E-2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4.0638074048236605E-2</c:v>
                </c:pt>
                <c:pt idx="1">
                  <c:v>0.15503214788677844</c:v>
                </c:pt>
                <c:pt idx="2">
                  <c:v>4.2577459139677032E-2</c:v>
                </c:pt>
                <c:pt idx="3">
                  <c:v>0.13653615105425887</c:v>
                </c:pt>
                <c:pt idx="4">
                  <c:v>0.10823721510802997</c:v>
                </c:pt>
                <c:pt idx="5">
                  <c:v>8.084097195809449E-2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1.652561554842702E-2</c:v>
                </c:pt>
                <c:pt idx="1">
                  <c:v>0.10436514991738723</c:v>
                </c:pt>
                <c:pt idx="2">
                  <c:v>-1.2247397428046813E-3</c:v>
                </c:pt>
                <c:pt idx="3">
                  <c:v>4.3798798263114058E-2</c:v>
                </c:pt>
                <c:pt idx="4">
                  <c:v>5.084166934997647E-2</c:v>
                </c:pt>
                <c:pt idx="5">
                  <c:v>3.7944937125314215E-2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0.11764059075114087</c:v>
                </c:pt>
                <c:pt idx="1">
                  <c:v>0.22620586878802285</c:v>
                </c:pt>
                <c:pt idx="2">
                  <c:v>0.15706574943291796</c:v>
                </c:pt>
                <c:pt idx="3">
                  <c:v>0.14944063623636938</c:v>
                </c:pt>
                <c:pt idx="4">
                  <c:v>0.12177669569663842</c:v>
                </c:pt>
                <c:pt idx="5">
                  <c:v>7.8710315411863352E-2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0.16594713454245436</c:v>
                </c:pt>
                <c:pt idx="1">
                  <c:v>0.14412374883695112</c:v>
                </c:pt>
                <c:pt idx="2">
                  <c:v>0.18224022507672255</c:v>
                </c:pt>
                <c:pt idx="3">
                  <c:v>0.11694541562711613</c:v>
                </c:pt>
                <c:pt idx="4">
                  <c:v>0.11719090533449217</c:v>
                </c:pt>
                <c:pt idx="5">
                  <c:v>6.5491776752794939E-2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9.8279272799850492E-2</c:v>
                </c:pt>
                <c:pt idx="1">
                  <c:v>0.11124773881858951</c:v>
                </c:pt>
                <c:pt idx="2">
                  <c:v>0</c:v>
                </c:pt>
                <c:pt idx="3">
                  <c:v>0.11061012050670005</c:v>
                </c:pt>
                <c:pt idx="4">
                  <c:v>0</c:v>
                </c:pt>
                <c:pt idx="5">
                  <c:v>7.0633593145345674E-2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96.501599999999996</c:v>
              </c:pt>
              <c:pt idx="73">
                <c:v>105.42394493279998</c:v>
              </c:pt>
              <c:pt idx="74">
                <c:v>111.66883773483933</c:v>
              </c:pt>
              <c:pt idx="75">
                <c:v>109.21446835026529</c:v>
              </c:pt>
              <c:pt idx="76">
                <c:v>112.67143391695623</c:v>
              </c:pt>
              <c:pt idx="77">
                <c:v>117.16274261575394</c:v>
              </c:pt>
              <c:pt idx="78">
                <c:v>126.33049289995147</c:v>
              </c:pt>
              <c:pt idx="79">
                <c:v>132.07259279373295</c:v>
              </c:pt>
              <c:pt idx="80">
                <c:v>139.44660186718545</c:v>
              </c:pt>
              <c:pt idx="81">
                <c:v>135.14816036462946</c:v>
              </c:pt>
              <c:pt idx="82">
                <c:v>139.08083668307981</c:v>
              </c:pt>
              <c:pt idx="83">
                <c:v>131.5539208826282</c:v>
              </c:pt>
              <c:pt idx="84">
                <c:v>127.35814012999766</c:v>
              </c:pt>
              <c:pt idx="85">
                <c:v>131.59279828932009</c:v>
              </c:pt>
              <c:pt idx="86">
                <c:v>131.34264037977209</c:v>
              </c:pt>
              <c:pt idx="87">
                <c:v>131.1386652592623</c:v>
              </c:pt>
              <c:pt idx="88">
                <c:v>127.39360725678829</c:v>
              </c:pt>
              <c:pt idx="89">
                <c:v>127.24213625775997</c:v>
              </c:pt>
              <c:pt idx="90">
                <c:v>131.94856839366199</c:v>
              </c:pt>
              <c:pt idx="91">
                <c:v>137.1425918399101</c:v>
              </c:pt>
              <c:pt idx="92">
                <c:v>137.78112774751671</c:v>
              </c:pt>
              <c:pt idx="93">
                <c:v>135.02757190948259</c:v>
              </c:pt>
              <c:pt idx="94">
                <c:v>141.00767301420976</c:v>
              </c:pt>
              <c:pt idx="95">
                <c:v>137.27576394021571</c:v>
              </c:pt>
              <c:pt idx="96">
                <c:v>142.36649837017467</c:v>
              </c:pt>
              <c:pt idx="97">
                <c:v>131.17165113733438</c:v>
              </c:pt>
              <c:pt idx="98">
                <c:v>125.64998048270829</c:v>
              </c:pt>
              <c:pt idx="99">
                <c:v>131.76611893268458</c:v>
              </c:pt>
              <c:pt idx="100">
                <c:v>138.78635421718013</c:v>
              </c:pt>
              <c:pt idx="101">
                <c:v>135.4328595402304</c:v>
              </c:pt>
              <c:pt idx="102">
                <c:v>138.08030107852281</c:v>
              </c:pt>
              <c:pt idx="103">
                <c:v>131.1220204662728</c:v>
              </c:pt>
              <c:pt idx="104">
                <c:v>121.28327966058603</c:v>
              </c:pt>
              <c:pt idx="105">
                <c:v>96.238524977234349</c:v>
              </c:pt>
              <c:pt idx="106">
                <c:v>107.95604658583753</c:v>
              </c:pt>
              <c:pt idx="107">
                <c:v>109.56113708647577</c:v>
              </c:pt>
              <c:pt idx="108">
                <c:v>115.34026794551319</c:v>
              </c:pt>
              <c:pt idx="109">
                <c:v>119.37348643503191</c:v>
              </c:pt>
              <c:pt idx="110">
                <c:v>115.67135650022227</c:v>
              </c:pt>
              <c:pt idx="111">
                <c:v>118.71744600229914</c:v>
              </c:pt>
              <c:pt idx="112">
                <c:v>110.41316065443831</c:v>
              </c:pt>
              <c:pt idx="113">
                <c:v>128.16583027710152</c:v>
              </c:pt>
              <c:pt idx="114">
                <c:v>135.66340318248169</c:v>
              </c:pt>
              <c:pt idx="115">
                <c:v>135.66557379693262</c:v>
              </c:pt>
              <c:pt idx="116">
                <c:v>146.95891882208448</c:v>
              </c:pt>
              <c:pt idx="117">
                <c:v>149.18769778494021</c:v>
              </c:pt>
              <c:pt idx="118">
                <c:v>155.41330041350577</c:v>
              </c:pt>
              <c:pt idx="119">
                <c:v>160.70341374628109</c:v>
              </c:pt>
              <c:pt idx="120">
                <c:v>154.36269985350782</c:v>
              </c:pt>
              <c:pt idx="121">
                <c:v>163.66073707918386</c:v>
              </c:pt>
              <c:pt idx="122">
                <c:v>174.54090288020802</c:v>
              </c:pt>
              <c:pt idx="123">
                <c:v>166.38687552035336</c:v>
              </c:pt>
              <c:pt idx="124">
                <c:v>168.93642161395172</c:v>
              </c:pt>
              <c:pt idx="125">
                <c:v>168.55901764806617</c:v>
              </c:pt>
              <c:pt idx="126">
                <c:v>181.90349795722827</c:v>
              </c:pt>
              <c:pt idx="127">
                <c:v>187.62218012600763</c:v>
              </c:pt>
              <c:pt idx="128">
                <c:v>206.40316035662102</c:v>
              </c:pt>
              <c:pt idx="129">
                <c:v>220.32298949107152</c:v>
              </c:pt>
              <c:pt idx="130">
                <c:v>206.29260119729059</c:v>
              </c:pt>
              <c:pt idx="131">
                <c:v>215.91305665412625</c:v>
              </c:pt>
              <c:pt idx="132">
                <c:v>178.01998270521983</c:v>
              </c:pt>
              <c:pt idx="133">
                <c:v>185.89929667653834</c:v>
              </c:pt>
              <c:pt idx="134">
                <c:v>180.66306932805733</c:v>
              </c:pt>
              <c:pt idx="135">
                <c:v>175.70084558185229</c:v>
              </c:pt>
              <c:pt idx="136">
                <c:v>188.27012564505301</c:v>
              </c:pt>
              <c:pt idx="137">
                <c:v>210.39047220941697</c:v>
              </c:pt>
              <c:pt idx="138">
                <c:v>199.50643448241493</c:v>
              </c:pt>
              <c:pt idx="139">
                <c:v>216.09971382393425</c:v>
              </c:pt>
              <c:pt idx="140">
                <c:v>205.26537098661456</c:v>
              </c:pt>
              <c:pt idx="141">
                <c:v>196.00428803193515</c:v>
              </c:pt>
              <c:pt idx="142">
                <c:v>197.50394036018204</c:v>
              </c:pt>
              <c:pt idx="143">
                <c:v>187.17467783320609</c:v>
              </c:pt>
              <c:pt idx="144">
                <c:v>199.39215865561459</c:v>
              </c:pt>
              <c:pt idx="145">
                <c:v>209.51142834876066</c:v>
              </c:pt>
              <c:pt idx="146">
                <c:v>206.19754627939693</c:v>
              </c:pt>
              <c:pt idx="147">
                <c:v>201.50197863996416</c:v>
              </c:pt>
              <c:pt idx="148">
                <c:v>194.67946621159845</c:v>
              </c:pt>
              <c:pt idx="149">
                <c:v>208.57353530168072</c:v>
              </c:pt>
              <c:pt idx="150">
                <c:v>210.98299972457463</c:v>
              </c:pt>
              <c:pt idx="151">
                <c:v>203.41230307494772</c:v>
              </c:pt>
              <c:pt idx="152">
                <c:v>195.51024973361277</c:v>
              </c:pt>
              <c:pt idx="153">
                <c:v>200.12172457774702</c:v>
              </c:pt>
              <c:pt idx="154">
                <c:v>224.3819048977405</c:v>
              </c:pt>
              <c:pt idx="155">
                <c:v>223.30568626054611</c:v>
              </c:pt>
              <c:pt idx="156">
                <c:v>238.82205284062093</c:v>
              </c:pt>
              <c:pt idx="157">
                <c:v>242.99618229194877</c:v>
              </c:pt>
              <c:pt idx="158">
                <c:v>247.04597367575917</c:v>
              </c:pt>
              <c:pt idx="159">
                <c:v>255.59980216853708</c:v>
              </c:pt>
              <c:pt idx="160">
                <c:v>251.46207589109216</c:v>
              </c:pt>
              <c:pt idx="161">
                <c:v>251.1993030510275</c:v>
              </c:pt>
              <c:pt idx="162">
                <c:v>244.47636567172373</c:v>
              </c:pt>
              <c:pt idx="163">
                <c:v>240.74814999050307</c:v>
              </c:pt>
              <c:pt idx="164">
                <c:v>237.28812239380258</c:v>
              </c:pt>
              <c:pt idx="165">
                <c:v>234.23372358065609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100.32190000000001</c:v>
              </c:pt>
              <c:pt idx="73">
                <c:v>100.32020255345202</c:v>
              </c:pt>
              <c:pt idx="74">
                <c:v>101.81296716744738</c:v>
              </c:pt>
              <c:pt idx="75">
                <c:v>106.01173393343291</c:v>
              </c:pt>
              <c:pt idx="76">
                <c:v>106.60571767866193</c:v>
              </c:pt>
              <c:pt idx="77">
                <c:v>106.61552540468837</c:v>
              </c:pt>
              <c:pt idx="78">
                <c:v>107.98414890430836</c:v>
              </c:pt>
              <c:pt idx="79">
                <c:v>108.93138585849695</c:v>
              </c:pt>
              <c:pt idx="80">
                <c:v>112.63777626233231</c:v>
              </c:pt>
              <c:pt idx="81">
                <c:v>114.74917137836972</c:v>
              </c:pt>
              <c:pt idx="82">
                <c:v>114.78554686569666</c:v>
              </c:pt>
              <c:pt idx="83">
                <c:v>114.6736309575026</c:v>
              </c:pt>
              <c:pt idx="84">
                <c:v>113.69248337103021</c:v>
              </c:pt>
              <c:pt idx="85">
                <c:v>113.58072365987648</c:v>
              </c:pt>
              <c:pt idx="86">
                <c:v>113.30006569171293</c:v>
              </c:pt>
              <c:pt idx="87">
                <c:v>114.44439635519923</c:v>
              </c:pt>
              <c:pt idx="88">
                <c:v>116.74724649865854</c:v>
              </c:pt>
              <c:pt idx="89">
                <c:v>115.64305104127423</c:v>
              </c:pt>
              <c:pt idx="90">
                <c:v>116.11198361324659</c:v>
              </c:pt>
              <c:pt idx="91">
                <c:v>115.52724366377028</c:v>
              </c:pt>
              <c:pt idx="92">
                <c:v>115.21150770683718</c:v>
              </c:pt>
              <c:pt idx="93">
                <c:v>118.51162613359182</c:v>
              </c:pt>
              <c:pt idx="94">
                <c:v>119.90461178716606</c:v>
              </c:pt>
              <c:pt idx="95">
                <c:v>119.57103715717417</c:v>
              </c:pt>
              <c:pt idx="96">
                <c:v>116.44700466936868</c:v>
              </c:pt>
              <c:pt idx="97">
                <c:v>115.68753730491505</c:v>
              </c:pt>
              <c:pt idx="98">
                <c:v>113.40560063157561</c:v>
              </c:pt>
              <c:pt idx="99">
                <c:v>120.72116911711728</c:v>
              </c:pt>
              <c:pt idx="100">
                <c:v>119.94312118215745</c:v>
              </c:pt>
              <c:pt idx="101">
                <c:v>119.46466807176184</c:v>
              </c:pt>
              <c:pt idx="102">
                <c:v>119.48378241865331</c:v>
              </c:pt>
              <c:pt idx="103">
                <c:v>118.10183299119915</c:v>
              </c:pt>
              <c:pt idx="104">
                <c:v>116.32475471018056</c:v>
              </c:pt>
              <c:pt idx="105">
                <c:v>110.18408723378484</c:v>
              </c:pt>
              <c:pt idx="106">
                <c:v>108.15438616285128</c:v>
              </c:pt>
              <c:pt idx="107">
                <c:v>106.39136151401064</c:v>
              </c:pt>
              <c:pt idx="108">
                <c:v>102.11793969607739</c:v>
              </c:pt>
              <c:pt idx="109">
                <c:v>95.424721456637684</c:v>
              </c:pt>
              <c:pt idx="110">
                <c:v>89.127262388828342</c:v>
              </c:pt>
              <c:pt idx="111">
                <c:v>92.803761962367517</c:v>
              </c:pt>
              <c:pt idx="112">
                <c:v>93.436033992617126</c:v>
              </c:pt>
              <c:pt idx="113">
                <c:v>94.839630095254236</c:v>
              </c:pt>
              <c:pt idx="114">
                <c:v>92.429186056753252</c:v>
              </c:pt>
              <c:pt idx="115">
                <c:v>88.244269799661637</c:v>
              </c:pt>
              <c:pt idx="116">
                <c:v>84.79868404106405</c:v>
              </c:pt>
              <c:pt idx="117">
                <c:v>90.598320438684539</c:v>
              </c:pt>
              <c:pt idx="118">
                <c:v>91.333072817442272</c:v>
              </c:pt>
              <c:pt idx="119">
                <c:v>91.434909193633715</c:v>
              </c:pt>
              <c:pt idx="120">
                <c:v>92.301529262970988</c:v>
              </c:pt>
              <c:pt idx="121">
                <c:v>96.742525041929568</c:v>
              </c:pt>
              <c:pt idx="122">
                <c:v>96.528433834011778</c:v>
              </c:pt>
              <c:pt idx="123">
                <c:v>97.295641826124509</c:v>
              </c:pt>
              <c:pt idx="124">
                <c:v>99.798864099027043</c:v>
              </c:pt>
              <c:pt idx="125">
                <c:v>114.73595968645662</c:v>
              </c:pt>
              <c:pt idx="126">
                <c:v>112.89456226944867</c:v>
              </c:pt>
              <c:pt idx="127">
                <c:v>110.53675933645123</c:v>
              </c:pt>
              <c:pt idx="128">
                <c:v>111.35318384091025</c:v>
              </c:pt>
              <c:pt idx="129">
                <c:v>110.55945834649224</c:v>
              </c:pt>
              <c:pt idx="130">
                <c:v>107.30967362785545</c:v>
              </c:pt>
              <c:pt idx="131">
                <c:v>106.21092987957984</c:v>
              </c:pt>
              <c:pt idx="132">
                <c:v>108.58676004583756</c:v>
              </c:pt>
              <c:pt idx="133">
                <c:v>103.42152567546157</c:v>
              </c:pt>
              <c:pt idx="134">
                <c:v>103.10186732125808</c:v>
              </c:pt>
              <c:pt idx="135">
                <c:v>105.79680269736551</c:v>
              </c:pt>
              <c:pt idx="136">
                <c:v>113.62086664703763</c:v>
              </c:pt>
              <c:pt idx="137">
                <c:v>114.45344513535848</c:v>
              </c:pt>
              <c:pt idx="138">
                <c:v>115.0834838820018</c:v>
              </c:pt>
              <c:pt idx="139">
                <c:v>118.90085713160522</c:v>
              </c:pt>
              <c:pt idx="140">
                <c:v>119.59950548901625</c:v>
              </c:pt>
              <c:pt idx="141">
                <c:v>140.57927519945224</c:v>
              </c:pt>
              <c:pt idx="142">
                <c:v>143.77971703657047</c:v>
              </c:pt>
              <c:pt idx="143">
                <c:v>148.1879370222419</c:v>
              </c:pt>
              <c:pt idx="144">
                <c:v>156.99561005514656</c:v>
              </c:pt>
              <c:pt idx="145">
                <c:v>157.71601110113829</c:v>
              </c:pt>
              <c:pt idx="146">
                <c:v>159.90083523132125</c:v>
              </c:pt>
              <c:pt idx="147">
                <c:v>162.2947490117698</c:v>
              </c:pt>
              <c:pt idx="148">
                <c:v>162.0793984863586</c:v>
              </c:pt>
              <c:pt idx="149">
                <c:v>165.19766834574742</c:v>
              </c:pt>
              <c:pt idx="150">
                <c:v>163.71013602926803</c:v>
              </c:pt>
              <c:pt idx="151">
                <c:v>166.77747625906818</c:v>
              </c:pt>
              <c:pt idx="152">
                <c:v>166.0407617743152</c:v>
              </c:pt>
              <c:pt idx="153">
                <c:v>168.97463893937785</c:v>
              </c:pt>
              <c:pt idx="154">
                <c:v>171.74966550127314</c:v>
              </c:pt>
              <c:pt idx="155">
                <c:v>171.16701678353667</c:v>
              </c:pt>
              <c:pt idx="156">
                <c:v>173.26938422553127</c:v>
              </c:pt>
              <c:pt idx="157">
                <c:v>173.56271889686207</c:v>
              </c:pt>
              <c:pt idx="158">
                <c:v>174.65953808516764</c:v>
              </c:pt>
              <c:pt idx="159">
                <c:v>175.21949132448253</c:v>
              </c:pt>
              <c:pt idx="160">
                <c:v>178.61445132205529</c:v>
              </c:pt>
              <c:pt idx="161">
                <c:v>179.86840514683919</c:v>
              </c:pt>
              <c:pt idx="162">
                <c:v>180.13597558765159</c:v>
              </c:pt>
              <c:pt idx="163">
                <c:v>184.84456786713477</c:v>
              </c:pt>
              <c:pt idx="164">
                <c:v>185.01546406391066</c:v>
              </c:pt>
              <c:pt idx="165">
                <c:v>191.47956950031374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99.927370404316591</c:v>
              </c:pt>
              <c:pt idx="73">
                <c:v>102.0323365743676</c:v>
              </c:pt>
              <c:pt idx="74">
                <c:v>103.40015027757771</c:v>
              </c:pt>
              <c:pt idx="75">
                <c:v>104.57645336908627</c:v>
              </c:pt>
              <c:pt idx="76">
                <c:v>103.23074831768115</c:v>
              </c:pt>
              <c:pt idx="77">
                <c:v>103.07029217860106</c:v>
              </c:pt>
              <c:pt idx="78">
                <c:v>107.34366862886385</c:v>
              </c:pt>
              <c:pt idx="79">
                <c:v>109.05512482358323</c:v>
              </c:pt>
              <c:pt idx="80">
                <c:v>110.41000314370463</c:v>
              </c:pt>
              <c:pt idx="81">
                <c:v>112.27918424292594</c:v>
              </c:pt>
              <c:pt idx="82">
                <c:v>111.84223877135065</c:v>
              </c:pt>
              <c:pt idx="83">
                <c:v>111.15886287147507</c:v>
              </c:pt>
              <c:pt idx="84">
                <c:v>111.0907686225714</c:v>
              </c:pt>
              <c:pt idx="85">
                <c:v>112.87568781430166</c:v>
              </c:pt>
              <c:pt idx="86">
                <c:v>112.34063789226272</c:v>
              </c:pt>
              <c:pt idx="87">
                <c:v>113.4970681503025</c:v>
              </c:pt>
              <c:pt idx="88">
                <c:v>114.20128180202175</c:v>
              </c:pt>
              <c:pt idx="89">
                <c:v>117.7723956744555</c:v>
              </c:pt>
              <c:pt idx="90">
                <c:v>119.16827123354651</c:v>
              </c:pt>
              <c:pt idx="91">
                <c:v>121.89925001926177</c:v>
              </c:pt>
              <c:pt idx="92">
                <c:v>122.33063424272153</c:v>
              </c:pt>
              <c:pt idx="93">
                <c:v>124.03446654696775</c:v>
              </c:pt>
              <c:pt idx="94">
                <c:v>125.47869944176861</c:v>
              </c:pt>
              <c:pt idx="95">
                <c:v>126.38499371165541</c:v>
              </c:pt>
              <c:pt idx="96">
                <c:v>129.36042916874999</c:v>
              </c:pt>
              <c:pt idx="97">
                <c:v>129.02308711577157</c:v>
              </c:pt>
              <c:pt idx="98">
                <c:v>130.80678362695207</c:v>
              </c:pt>
              <c:pt idx="99">
                <c:v>131.3317629621651</c:v>
              </c:pt>
              <c:pt idx="100">
                <c:v>131.24642512649714</c:v>
              </c:pt>
              <c:pt idx="101">
                <c:v>131.99508126046609</c:v>
              </c:pt>
              <c:pt idx="102">
                <c:v>133.56604149059311</c:v>
              </c:pt>
              <c:pt idx="103">
                <c:v>135.44606848554818</c:v>
              </c:pt>
              <c:pt idx="104">
                <c:v>134.64251697744842</c:v>
              </c:pt>
              <c:pt idx="105">
                <c:v>125.97131122298633</c:v>
              </c:pt>
              <c:pt idx="106">
                <c:v>131.99213572143921</c:v>
              </c:pt>
              <c:pt idx="107">
                <c:v>140.00862370602559</c:v>
              </c:pt>
              <c:pt idx="108">
                <c:v>140.70002104148224</c:v>
              </c:pt>
              <c:pt idx="109">
                <c:v>142.52800161920842</c:v>
              </c:pt>
              <c:pt idx="110">
                <c:v>143.60627731131916</c:v>
              </c:pt>
              <c:pt idx="111">
                <c:v>144.24348911579597</c:v>
              </c:pt>
              <c:pt idx="112">
                <c:v>146.10688121347337</c:v>
              </c:pt>
              <c:pt idx="113">
                <c:v>149.15008862134161</c:v>
              </c:pt>
              <c:pt idx="114">
                <c:v>152.82276867146078</c:v>
              </c:pt>
              <c:pt idx="115">
                <c:v>153.7865023144505</c:v>
              </c:pt>
              <c:pt idx="116">
                <c:v>152.34096327491548</c:v>
              </c:pt>
              <c:pt idx="117">
                <c:v>150.87224574503583</c:v>
              </c:pt>
              <c:pt idx="118">
                <c:v>153.19446165384596</c:v>
              </c:pt>
              <c:pt idx="119">
                <c:v>156.92417843415507</c:v>
              </c:pt>
              <c:pt idx="120">
                <c:v>155.99900836598863</c:v>
              </c:pt>
              <c:pt idx="121">
                <c:v>157.60900420593222</c:v>
              </c:pt>
              <c:pt idx="122">
                <c:v>159.21876085539063</c:v>
              </c:pt>
              <c:pt idx="123">
                <c:v>156.94593494985878</c:v>
              </c:pt>
              <c:pt idx="124">
                <c:v>155.66988882168781</c:v>
              </c:pt>
              <c:pt idx="125">
                <c:v>156.1986460866211</c:v>
              </c:pt>
              <c:pt idx="126">
                <c:v>159.61150957400372</c:v>
              </c:pt>
              <c:pt idx="127">
                <c:v>159.87327564193666</c:v>
              </c:pt>
              <c:pt idx="128">
                <c:v>158.42322964740023</c:v>
              </c:pt>
              <c:pt idx="129">
                <c:v>159.5738256521399</c:v>
              </c:pt>
              <c:pt idx="130">
                <c:v>159.82667991910836</c:v>
              </c:pt>
              <c:pt idx="131">
                <c:v>162.52793960222377</c:v>
              </c:pt>
              <c:pt idx="132">
                <c:v>161.06243923233259</c:v>
              </c:pt>
              <c:pt idx="133">
                <c:v>164.58721353843552</c:v>
              </c:pt>
              <c:pt idx="134">
                <c:v>165.69109160068868</c:v>
              </c:pt>
              <c:pt idx="135">
                <c:v>165.77326611972282</c:v>
              </c:pt>
              <c:pt idx="136">
                <c:v>166.39513982270577</c:v>
              </c:pt>
              <c:pt idx="137">
                <c:v>171.10522057177823</c:v>
              </c:pt>
              <c:pt idx="138">
                <c:v>172.9314964785174</c:v>
              </c:pt>
              <c:pt idx="139">
                <c:v>177.50050413589943</c:v>
              </c:pt>
              <c:pt idx="140">
                <c:v>177.03579055819134</c:v>
              </c:pt>
              <c:pt idx="141">
                <c:v>180.40232792387306</c:v>
              </c:pt>
              <c:pt idx="142">
                <c:v>180.5154228775134</c:v>
              </c:pt>
              <c:pt idx="143">
                <c:v>178.27055469235285</c:v>
              </c:pt>
              <c:pt idx="144">
                <c:v>187.37887391106293</c:v>
              </c:pt>
              <c:pt idx="145">
                <c:v>191.78753682033141</c:v>
              </c:pt>
              <c:pt idx="146">
                <c:v>194.67516624350787</c:v>
              </c:pt>
              <c:pt idx="147">
                <c:v>192.4681250243664</c:v>
              </c:pt>
              <c:pt idx="148">
                <c:v>198.19246526537555</c:v>
              </c:pt>
              <c:pt idx="149">
                <c:v>203.17668308955041</c:v>
              </c:pt>
              <c:pt idx="150">
                <c:v>205.28348698598197</c:v>
              </c:pt>
              <c:pt idx="151">
                <c:v>203.71440774059599</c:v>
              </c:pt>
              <c:pt idx="152">
                <c:v>199.7723099335152</c:v>
              </c:pt>
              <c:pt idx="153">
                <c:v>195.79236134495187</c:v>
              </c:pt>
              <c:pt idx="154">
                <c:v>203.85323737689484</c:v>
              </c:pt>
              <c:pt idx="155">
                <c:v>204.53696274122203</c:v>
              </c:pt>
              <c:pt idx="156">
                <c:v>215.17729815769587</c:v>
              </c:pt>
              <c:pt idx="157">
                <c:v>222.48288307699664</c:v>
              </c:pt>
              <c:pt idx="158">
                <c:v>226.35517662410624</c:v>
              </c:pt>
              <c:pt idx="159">
                <c:v>232.91297452591161</c:v>
              </c:pt>
              <c:pt idx="160">
                <c:v>229.8262219390181</c:v>
              </c:pt>
              <c:pt idx="161">
                <c:v>228.25621743084528</c:v>
              </c:pt>
              <c:pt idx="162">
                <c:v>226.69693804417898</c:v>
              </c:pt>
              <c:pt idx="163">
                <c:v>228.50574536997959</c:v>
              </c:pt>
              <c:pt idx="164">
                <c:v>228.95329247388838</c:v>
              </c:pt>
              <c:pt idx="165">
                <c:v>229.68100756568774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100.6732043915179</c:v>
              </c:pt>
              <c:pt idx="73">
                <c:v>101.37496667705297</c:v>
              </c:pt>
              <c:pt idx="74">
                <c:v>102.07561005427783</c:v>
              </c:pt>
              <c:pt idx="75">
                <c:v>102.74843596982842</c:v>
              </c:pt>
              <c:pt idx="76">
                <c:v>103.43914905198474</c:v>
              </c:pt>
              <c:pt idx="77">
                <c:v>104.10351616535874</c:v>
              </c:pt>
              <c:pt idx="78">
                <c:v>104.79192712061612</c:v>
              </c:pt>
              <c:pt idx="79">
                <c:v>105.48062539691873</c:v>
              </c:pt>
              <c:pt idx="80">
                <c:v>106.10330889630578</c:v>
              </c:pt>
              <c:pt idx="81">
                <c:v>106.79531284148429</c:v>
              </c:pt>
              <c:pt idx="82">
                <c:v>107.46686265796478</c:v>
              </c:pt>
              <c:pt idx="83">
                <c:v>108.16271031485205</c:v>
              </c:pt>
              <c:pt idx="84">
                <c:v>108.83648420853835</c:v>
              </c:pt>
              <c:pt idx="85">
                <c:v>109.53101383991711</c:v>
              </c:pt>
              <c:pt idx="86">
                <c:v>110.22484852547555</c:v>
              </c:pt>
              <c:pt idx="87">
                <c:v>110.89656727711053</c:v>
              </c:pt>
              <c:pt idx="88">
                <c:v>111.59299267758226</c:v>
              </c:pt>
              <c:pt idx="89">
                <c:v>112.27074121174159</c:v>
              </c:pt>
              <c:pt idx="90">
                <c:v>112.9751656961889</c:v>
              </c:pt>
              <c:pt idx="91">
                <c:v>113.68300087628549</c:v>
              </c:pt>
              <c:pt idx="92">
                <c:v>114.32576407518174</c:v>
              </c:pt>
              <c:pt idx="93">
                <c:v>115.04190708516943</c:v>
              </c:pt>
              <c:pt idx="94">
                <c:v>115.73886201388197</c:v>
              </c:pt>
              <c:pt idx="95">
                <c:v>116.46138472050583</c:v>
              </c:pt>
              <c:pt idx="96">
                <c:v>117.1617410837498</c:v>
              </c:pt>
              <c:pt idx="97">
                <c:v>117.8852968059706</c:v>
              </c:pt>
              <c:pt idx="98">
                <c:v>118.60710309044947</c:v>
              </c:pt>
              <c:pt idx="99">
                <c:v>119.30106756834877</c:v>
              </c:pt>
              <c:pt idx="100">
                <c:v>120.01365132692681</c:v>
              </c:pt>
              <c:pt idx="101">
                <c:v>120.7003543528556</c:v>
              </c:pt>
              <c:pt idx="102">
                <c:v>121.40780475917963</c:v>
              </c:pt>
              <c:pt idx="103">
                <c:v>122.11492391430355</c:v>
              </c:pt>
              <c:pt idx="104">
                <c:v>122.77582487776205</c:v>
              </c:pt>
              <c:pt idx="105">
                <c:v>123.47958475718222</c:v>
              </c:pt>
              <c:pt idx="106">
                <c:v>124.13957880179979</c:v>
              </c:pt>
              <c:pt idx="107">
                <c:v>124.78739003634786</c:v>
              </c:pt>
              <c:pt idx="108">
                <c:v>125.38020116225604</c:v>
              </c:pt>
              <c:pt idx="109">
                <c:v>125.96125734724906</c:v>
              </c:pt>
              <c:pt idx="110">
                <c:v>126.51873233302312</c:v>
              </c:pt>
              <c:pt idx="111">
                <c:v>127.03781243994074</c:v>
              </c:pt>
              <c:pt idx="112">
                <c:v>127.55022411504198</c:v>
              </c:pt>
              <c:pt idx="113">
                <c:v>128.02254396231623</c:v>
              </c:pt>
              <c:pt idx="114">
                <c:v>128.49043731875599</c:v>
              </c:pt>
              <c:pt idx="115">
                <c:v>128.94360659880101</c:v>
              </c:pt>
              <c:pt idx="116">
                <c:v>129.34440769752496</c:v>
              </c:pt>
              <c:pt idx="117">
                <c:v>129.78140856363754</c:v>
              </c:pt>
              <c:pt idx="118">
                <c:v>130.20000507867499</c:v>
              </c:pt>
              <c:pt idx="119">
                <c:v>130.63410298884818</c:v>
              </c:pt>
              <c:pt idx="120">
                <c:v>131.05900580072972</c:v>
              </c:pt>
              <c:pt idx="121">
                <c:v>131.50463188341345</c:v>
              </c:pt>
              <c:pt idx="122">
                <c:v>131.95965536477397</c:v>
              </c:pt>
              <c:pt idx="123">
                <c:v>132.41006934361988</c:v>
              </c:pt>
              <c:pt idx="124">
                <c:v>132.88652791609357</c:v>
              </c:pt>
              <c:pt idx="125">
                <c:v>133.35884934830571</c:v>
              </c:pt>
              <c:pt idx="126">
                <c:v>133.86646711871413</c:v>
              </c:pt>
              <c:pt idx="127">
                <c:v>134.39087722617467</c:v>
              </c:pt>
              <c:pt idx="128">
                <c:v>134.87893355467116</c:v>
              </c:pt>
              <c:pt idx="129">
                <c:v>135.43392987350541</c:v>
              </c:pt>
              <c:pt idx="130">
                <c:v>135.98603466184414</c:v>
              </c:pt>
              <c:pt idx="131">
                <c:v>136.57688749508506</c:v>
              </c:pt>
              <c:pt idx="132">
                <c:v>137.16882590985193</c:v>
              </c:pt>
              <c:pt idx="133">
                <c:v>137.80683541668182</c:v>
              </c:pt>
              <c:pt idx="134">
                <c:v>138.47270539955628</c:v>
              </c:pt>
              <c:pt idx="135">
                <c:v>139.14871840898027</c:v>
              </c:pt>
              <c:pt idx="136">
                <c:v>139.88269887995898</c:v>
              </c:pt>
              <c:pt idx="137">
                <c:v>140.63597687593992</c:v>
              </c:pt>
              <c:pt idx="138">
                <c:v>141.45478654986496</c:v>
              </c:pt>
              <c:pt idx="139">
                <c:v>142.30982734727073</c:v>
              </c:pt>
              <c:pt idx="140">
                <c:v>143.10800713318258</c:v>
              </c:pt>
              <c:pt idx="141">
                <c:v>144.01660895265124</c:v>
              </c:pt>
              <c:pt idx="142">
                <c:v>144.91556450958862</c:v>
              </c:pt>
              <c:pt idx="143">
                <c:v>145.86501642224761</c:v>
              </c:pt>
              <c:pt idx="144">
                <c:v>146.80758370247975</c:v>
              </c:pt>
              <c:pt idx="145">
                <c:v>147.80806083336688</c:v>
              </c:pt>
              <c:pt idx="146">
                <c:v>148.82557023477247</c:v>
              </c:pt>
              <c:pt idx="147">
                <c:v>149.82249969387308</c:v>
              </c:pt>
              <c:pt idx="148">
                <c:v>150.86038283920726</c:v>
              </c:pt>
              <c:pt idx="149">
                <c:v>151.87162396279129</c:v>
              </c:pt>
              <c:pt idx="150">
                <c:v>152.92403249034157</c:v>
              </c:pt>
              <c:pt idx="151">
                <c:v>153.98556068071153</c:v>
              </c:pt>
              <c:pt idx="152">
                <c:v>154.98698176926314</c:v>
              </c:pt>
              <c:pt idx="153">
                <c:v>156.0674959252724</c:v>
              </c:pt>
              <c:pt idx="154">
                <c:v>157.12521453236093</c:v>
              </c:pt>
              <c:pt idx="155">
                <c:v>158.22880811650128</c:v>
              </c:pt>
              <c:pt idx="156">
                <c:v>159.30303520503847</c:v>
              </c:pt>
              <c:pt idx="157">
                <c:v>160.41627055411274</c:v>
              </c:pt>
              <c:pt idx="158">
                <c:v>161.53056836073924</c:v>
              </c:pt>
              <c:pt idx="159">
                <c:v>162.60639742791275</c:v>
              </c:pt>
              <c:pt idx="160">
                <c:v>163.7170938144873</c:v>
              </c:pt>
              <c:pt idx="161">
                <c:v>164.78738163211946</c:v>
              </c:pt>
              <c:pt idx="162">
                <c:v>165.8888296958871</c:v>
              </c:pt>
              <c:pt idx="163">
                <c:v>166.98520763364243</c:v>
              </c:pt>
              <c:pt idx="164">
                <c:v>167.97167996884355</c:v>
              </c:pt>
              <c:pt idx="165">
                <c:v>169.05716116049763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98.363651999598559</c:v>
              </c:pt>
              <c:pt idx="73">
                <c:v>103.66964583835873</c:v>
              </c:pt>
              <c:pt idx="74">
                <c:v>107.30036286358198</c:v>
              </c:pt>
              <c:pt idx="75">
                <c:v>106.62884027768106</c:v>
              </c:pt>
              <c:pt idx="76">
                <c:v>108.0481266984346</c:v>
              </c:pt>
              <c:pt idx="77">
                <c:v>110.29004462484104</c:v>
              </c:pt>
              <c:pt idx="78">
                <c:v>116.12271046213222</c:v>
              </c:pt>
              <c:pt idx="79">
                <c:v>119.46983420666457</c:v>
              </c:pt>
              <c:pt idx="80">
                <c:v>123.39134757988637</c:v>
              </c:pt>
              <c:pt idx="81">
                <c:v>122.27721413506079</c:v>
              </c:pt>
              <c:pt idx="82">
                <c:v>124.06731093411911</c:v>
              </c:pt>
              <c:pt idx="83">
                <c:v>120.64335665997331</c:v>
              </c:pt>
              <c:pt idx="84">
                <c:v>118.84758958182697</c:v>
              </c:pt>
              <c:pt idx="85">
                <c:v>121.5479785765265</c:v>
              </c:pt>
              <c:pt idx="86">
                <c:v>121.4135912668104</c:v>
              </c:pt>
              <c:pt idx="87">
                <c:v>121.84224244484209</c:v>
              </c:pt>
              <c:pt idx="88">
                <c:v>120.48228766449685</c:v>
              </c:pt>
              <c:pt idx="89">
                <c:v>121.68726522887178</c:v>
              </c:pt>
              <c:pt idx="90">
                <c:v>124.52313364637246</c:v>
              </c:pt>
              <c:pt idx="91">
                <c:v>127.98614438202887</c:v>
              </c:pt>
              <c:pt idx="92">
                <c:v>128.56470021311412</c:v>
              </c:pt>
              <c:pt idx="93">
                <c:v>127.97828303165862</c:v>
              </c:pt>
              <c:pt idx="94">
                <c:v>131.41434570350219</c:v>
              </c:pt>
              <c:pt idx="95">
                <c:v>130.12416535700325</c:v>
              </c:pt>
              <c:pt idx="96">
                <c:v>133.61247112157562</c:v>
              </c:pt>
              <c:pt idx="97">
                <c:v>128.41973057422749</c:v>
              </c:pt>
              <c:pt idx="98">
                <c:v>126.40668452213303</c:v>
              </c:pt>
              <c:pt idx="99">
                <c:v>129.78328630046821</c:v>
              </c:pt>
              <c:pt idx="100">
                <c:v>133.37032255164283</c:v>
              </c:pt>
              <c:pt idx="101">
                <c:v>132.13986602589318</c:v>
              </c:pt>
              <c:pt idx="102">
                <c:v>134.05810606172915</c:v>
              </c:pt>
              <c:pt idx="103">
                <c:v>131.40255666502759</c:v>
              </c:pt>
              <c:pt idx="104">
                <c:v>126.38102574614012</c:v>
              </c:pt>
              <c:pt idx="105">
                <c:v>111.03545072396605</c:v>
              </c:pt>
              <c:pt idx="106">
                <c:v>119.505796092843</c:v>
              </c:pt>
              <c:pt idx="107">
                <c:v>122.69636881960783</c:v>
              </c:pt>
              <c:pt idx="108">
                <c:v>126.52716127962483</c:v>
              </c:pt>
              <c:pt idx="109">
                <c:v>129.3497903448677</c:v>
              </c:pt>
              <c:pt idx="110">
                <c:v>127.75209552103843</c:v>
              </c:pt>
              <c:pt idx="111">
                <c:v>129.7090944522476</c:v>
              </c:pt>
              <c:pt idx="112">
                <c:v>125.77984553413667</c:v>
              </c:pt>
              <c:pt idx="113">
                <c:v>136.77063857871434</c:v>
              </c:pt>
              <c:pt idx="114">
                <c:v>141.88143883918636</c:v>
              </c:pt>
              <c:pt idx="115">
                <c:v>142.25107398608435</c:v>
              </c:pt>
              <c:pt idx="116">
                <c:v>147.85914822384765</c:v>
              </c:pt>
              <c:pt idx="117">
                <c:v>148.65262251670649</c:v>
              </c:pt>
              <c:pt idx="118">
                <c:v>152.53656770164736</c:v>
              </c:pt>
              <c:pt idx="119">
                <c:v>156.34848764927921</c:v>
              </c:pt>
              <c:pt idx="120">
                <c:v>153.08922026149153</c:v>
              </c:pt>
              <c:pt idx="121">
                <c:v>158.27798103748302</c:v>
              </c:pt>
              <c:pt idx="122">
                <c:v>164.13365048685228</c:v>
              </c:pt>
              <c:pt idx="123">
                <c:v>159.7088855327867</c:v>
              </c:pt>
              <c:pt idx="124">
                <c:v>160.65787997120273</c:v>
              </c:pt>
              <c:pt idx="125">
                <c:v>160.75634099644702</c:v>
              </c:pt>
              <c:pt idx="126">
                <c:v>168.29583480446098</c:v>
              </c:pt>
              <c:pt idx="127">
                <c:v>171.15593641751116</c:v>
              </c:pt>
              <c:pt idx="128">
                <c:v>179.38089181042571</c:v>
              </c:pt>
              <c:pt idx="129">
                <c:v>185.96808003054807</c:v>
              </c:pt>
              <c:pt idx="130">
                <c:v>180.28678871578995</c:v>
              </c:pt>
              <c:pt idx="131">
                <c:v>185.56141131788607</c:v>
              </c:pt>
              <c:pt idx="132">
                <c:v>168.93714572066133</c:v>
              </c:pt>
              <c:pt idx="133">
                <c:v>173.94208277441712</c:v>
              </c:pt>
              <c:pt idx="134">
                <c:v>172.01044922657556</c:v>
              </c:pt>
              <c:pt idx="135">
                <c:v>169.84170785991898</c:v>
              </c:pt>
              <c:pt idx="136">
                <c:v>176.12121833474191</c:v>
              </c:pt>
              <c:pt idx="137">
                <c:v>188.15299113909055</c:v>
              </c:pt>
              <c:pt idx="138">
                <c:v>184.10773587681115</c:v>
              </c:pt>
              <c:pt idx="139">
                <c:v>193.44586854252802</c:v>
              </c:pt>
              <c:pt idx="140">
                <c:v>188.6616417691923</c:v>
              </c:pt>
              <c:pt idx="141">
                <c:v>185.72151038262814</c:v>
              </c:pt>
              <c:pt idx="142">
                <c:v>186.69878377039271</c:v>
              </c:pt>
              <c:pt idx="143">
                <c:v>181.364814043422</c:v>
              </c:pt>
              <c:pt idx="144">
                <c:v>190.29825714781234</c:v>
              </c:pt>
              <c:pt idx="145">
                <c:v>196.72970890140053</c:v>
              </c:pt>
              <c:pt idx="146">
                <c:v>196.33332264864106</c:v>
              </c:pt>
              <c:pt idx="147">
                <c:v>193.69313521533917</c:v>
              </c:pt>
              <c:pt idx="148">
                <c:v>192.41066698163309</c:v>
              </c:pt>
              <c:pt idx="149">
                <c:v>200.98633697689877</c:v>
              </c:pt>
              <c:pt idx="150">
                <c:v>203.05102326186034</c:v>
              </c:pt>
              <c:pt idx="151">
                <c:v>199.22427906844743</c:v>
              </c:pt>
              <c:pt idx="152">
                <c:v>194.45716161059622</c:v>
              </c:pt>
              <c:pt idx="153">
                <c:v>195.8593993652421</c:v>
              </c:pt>
              <c:pt idx="154">
                <c:v>210.41570580269126</c:v>
              </c:pt>
              <c:pt idx="155">
                <c:v>210.41838833509507</c:v>
              </c:pt>
              <c:pt idx="156">
                <c:v>221.29843365263102</c:v>
              </c:pt>
              <c:pt idx="157">
                <c:v>225.79567533443245</c:v>
              </c:pt>
              <c:pt idx="158">
                <c:v>229.16991272670077</c:v>
              </c:pt>
              <c:pt idx="159">
                <c:v>235.43442038289498</c:v>
              </c:pt>
              <c:pt idx="160">
                <c:v>232.91435905516249</c:v>
              </c:pt>
              <c:pt idx="161">
                <c:v>232.61986542728386</c:v>
              </c:pt>
              <c:pt idx="162">
                <c:v>229.34126307076673</c:v>
              </c:pt>
              <c:pt idx="163">
                <c:v>228.44467920779007</c:v>
              </c:pt>
              <c:pt idx="164">
                <c:v>227.20721564196293</c:v>
              </c:pt>
              <c:pt idx="165">
                <c:v>226.25520273519132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ax val="45838"/>
          <c:min val="42916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8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-0.22472700000000234</c:v>
                </c:pt>
                <c:pt idx="1">
                  <c:v>1.799426000000004</c:v>
                </c:pt>
                <c:pt idx="2">
                  <c:v>4.008931900274515E-2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6.0976550696881571</c:v>
                </c:pt>
                <c:pt idx="1">
                  <c:v>3.8940573161491798</c:v>
                </c:pt>
                <c:pt idx="2">
                  <c:v>4.5460258408325238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1.652561554842702</c:v>
                </c:pt>
                <c:pt idx="1">
                  <c:v>10.436514991738722</c:v>
                </c:pt>
                <c:pt idx="2">
                  <c:v>-0.12247397428046813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4.0638074048236605</c:v>
                </c:pt>
                <c:pt idx="1">
                  <c:v>15.503214788677845</c:v>
                </c:pt>
                <c:pt idx="2">
                  <c:v>4.2577459139677032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1.652561554842702</c:v>
                </c:pt>
                <c:pt idx="1">
                  <c:v>10.436514991738722</c:v>
                </c:pt>
                <c:pt idx="2">
                  <c:v>-0.12247397428046813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11.764059075114087</c:v>
                </c:pt>
                <c:pt idx="1">
                  <c:v>22.620586878802285</c:v>
                </c:pt>
                <c:pt idx="2">
                  <c:v>15.706574943291795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16.594713454245436</c:v>
                </c:pt>
                <c:pt idx="1">
                  <c:v>14.412374883695112</c:v>
                </c:pt>
                <c:pt idx="2">
                  <c:v>18.224022507672256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9.8279272799850492</c:v>
                </c:pt>
                <c:pt idx="1">
                  <c:v>11.124773881858951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1.4139899522973343</c:v>
                </c:pt>
                <c:pt idx="1">
                  <c:v>3.4713878007994747</c:v>
                </c:pt>
                <c:pt idx="2">
                  <c:v>1.6831556354075072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9.7570831053521054</c:v>
                </c:pt>
                <c:pt idx="1">
                  <c:v>7.4774807747720162</c:v>
                </c:pt>
                <c:pt idx="2">
                  <c:v>8.151936430731066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8.1459562489533575</c:v>
                </c:pt>
                <c:pt idx="1">
                  <c:v>17.491013860382985</c:v>
                </c:pt>
                <c:pt idx="2">
                  <c:v>6.2575344351132323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6.8928097233583507</c:v>
                </c:pt>
                <c:pt idx="1">
                  <c:v>18.643200443481334</c:v>
                </c:pt>
                <c:pt idx="2">
                  <c:v>7.0920205025231109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8.1459562489533575</c:v>
                </c:pt>
                <c:pt idx="1">
                  <c:v>17.491013860382985</c:v>
                </c:pt>
                <c:pt idx="2">
                  <c:v>6.2575344351132323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8.6634258660095895</c:v>
                </c:pt>
                <c:pt idx="1">
                  <c:v>19.21876462089045</c:v>
                </c:pt>
                <c:pt idx="2">
                  <c:v>12.496565824530359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16.116041699625082</c:v>
                </c:pt>
                <c:pt idx="1">
                  <c:v>13.942662573305054</c:v>
                </c:pt>
                <c:pt idx="2">
                  <c:v>17.738661734310668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5.7829259360863583</c:v>
                </c:pt>
                <c:pt idx="1">
                  <c:v>7.0320092196738404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1.3989757165619121</c:v>
                </c:pt>
                <c:pt idx="1">
                  <c:v>1.3989757165619121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3.0237519455184714</c:v>
                </c:pt>
                <c:pt idx="1">
                  <c:v>3.0237519455184714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4.3798798263114058</c:v>
                </c:pt>
                <c:pt idx="1">
                  <c:v>4.3798798263114058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13.653615105425887</c:v>
                </c:pt>
                <c:pt idx="1">
                  <c:v>13.653615105425887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4.3798798263114058</c:v>
                </c:pt>
                <c:pt idx="1">
                  <c:v>4.3798798263114058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14.944063623636939</c:v>
                </c:pt>
                <c:pt idx="1">
                  <c:v>14.944063623636939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11.694541562711613</c:v>
                </c:pt>
                <c:pt idx="1">
                  <c:v>11.694541562711613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11.061012050670005</c:v>
                </c:pt>
                <c:pt idx="1">
                  <c:v>11.061012050670005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3.0643604903256128</c:v>
                </c:pt>
                <c:pt idx="1">
                  <c:v>3.0643604903256128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6.5771575882830335</c:v>
                </c:pt>
                <c:pt idx="1">
                  <c:v>6.5771575882830335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11.047491025370171</c:v>
                </c:pt>
                <c:pt idx="1">
                  <c:v>11.047491025370171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16.743318900255488</c:v>
                </c:pt>
                <c:pt idx="1">
                  <c:v>16.74331890025551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11.047491025370171</c:v>
                </c:pt>
                <c:pt idx="1">
                  <c:v>11.047491025370171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11.755208603425649</c:v>
                </c:pt>
                <c:pt idx="1">
                  <c:v>11.756638338305248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11.23598713423557</c:v>
                </c:pt>
                <c:pt idx="1">
                  <c:v>11.259126816846067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6.9705957592430146</c:v>
                </c:pt>
                <c:pt idx="1">
                  <c:v>6.9955249494725091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1.3989757165619121</c:v>
                </c:pt>
                <c:pt idx="1">
                  <c:v>1.3989757165619121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3.0237519455184714</c:v>
                </c:pt>
                <c:pt idx="1">
                  <c:v>3.0237519455184714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4.3798798263114058</c:v>
                </c:pt>
                <c:pt idx="1">
                  <c:v>4.3798798263114058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13.653615105425887</c:v>
                </c:pt>
                <c:pt idx="1">
                  <c:v>13.653615105425887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4.3798798263114058</c:v>
                </c:pt>
                <c:pt idx="1">
                  <c:v>4.3798798263114058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14.944063623636939</c:v>
                </c:pt>
                <c:pt idx="1">
                  <c:v>14.944063623636939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11.694541562711613</c:v>
                </c:pt>
                <c:pt idx="1">
                  <c:v>11.694541562711613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11.061012050670005</c:v>
                </c:pt>
                <c:pt idx="1">
                  <c:v>11.061012050670005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3.0643604903256128</c:v>
                </c:pt>
                <c:pt idx="1">
                  <c:v>3.0643604903256128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6.5771575882830335</c:v>
                </c:pt>
                <c:pt idx="1">
                  <c:v>6.5771575882830335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11.047491025370171</c:v>
                </c:pt>
                <c:pt idx="1">
                  <c:v>11.047491025370171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16.743318900255488</c:v>
                </c:pt>
                <c:pt idx="1">
                  <c:v>16.74331890025551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11.047491025370171</c:v>
                </c:pt>
                <c:pt idx="1">
                  <c:v>11.047491025370171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11.755208603425649</c:v>
                </c:pt>
                <c:pt idx="1">
                  <c:v>11.756638338305248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11.23598713423557</c:v>
                </c:pt>
                <c:pt idx="1">
                  <c:v>11.259126816846067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6.9705957592430146</c:v>
                </c:pt>
                <c:pt idx="1">
                  <c:v>6.9955249494725091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0C189FBF-AEB2-4C40-894C-79A7A5FED10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1F1FF846-739D-4F65-A8D8-FBDC8C48CE5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095630556693045"/>
                  <c:y val="-1.5425695930266001E-2"/>
                </c:manualLayout>
              </c:layout>
              <c:tx>
                <c:rich>
                  <a:bodyPr/>
                  <a:lstStyle/>
                  <a:p>
                    <a:fld id="{91FA9987-5C2F-4642-932C-82E31FBEF7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C2D5206D-24B8-4B99-B9E8-4212BA5322E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78E8547C-F74D-4E5D-8CEC-F00E50C535D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9292D40B-9533-439D-841E-EAD73A6B969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98C22B0-E1CA-445F-B230-68F7C8548B9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7423E4D-7E53-4084-A40F-966A4F09A8D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4D01FCC-ACC2-42B7-B0DC-6D04EE0F11F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F80385F-B277-4DDB-81C5-4EA94BB1C755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8B98585-C14D-4471-87EB-1FD0F4470EF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3869A31-2FBD-4504-9F26-CFCC90055A4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C0ABDCE-1305-4E1D-85D4-D487CF88051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0.20833333333333334</c:v>
              </c:pt>
              <c:pt idx="2">
                <c:v>0.79166666666666663</c:v>
              </c:pt>
              <c:pt idx="3">
                <c:v>1.5416666666666667</c:v>
              </c:pt>
              <c:pt idx="4">
                <c:v>3.2916666666666665</c:v>
              </c:pt>
              <c:pt idx="5">
                <c:v>4.541666666666667</c:v>
              </c:pt>
              <c:pt idx="6">
                <c:v>6.791666666666667</c:v>
              </c:pt>
              <c:pt idx="7">
                <c:v>10.041666666666666</c:v>
              </c:pt>
              <c:pt idx="8">
                <c:v>12.041666666666666</c:v>
              </c:pt>
              <c:pt idx="9">
                <c:v>15.291666666666666</c:v>
              </c:pt>
              <c:pt idx="10">
                <c:v>18.041666666666668</c:v>
              </c:pt>
              <c:pt idx="11">
                <c:v>20.041666666666668</c:v>
              </c:pt>
              <c:pt idx="12">
                <c:v>23.291666666666668</c:v>
              </c:pt>
              <c:pt idx="13">
                <c:v>25.041666666666668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7.699716245292799</c:v>
              </c:pt>
              <c:pt idx="3">
                <c:v>7.78</c:v>
              </c:pt>
              <c:pt idx="4">
                <c:v>8.5212899999999987</c:v>
              </c:pt>
              <c:pt idx="5">
                <c:v>8.8720199999999991</c:v>
              </c:pt>
              <c:pt idx="6">
                <c:v>9.5152899999999985</c:v>
              </c:pt>
              <c:pt idx="7">
                <c:v>10.881079999999999</c:v>
              </c:pt>
              <c:pt idx="8">
                <c:v>11.18665</c:v>
              </c:pt>
              <c:pt idx="9">
                <c:v>11.545949999999999</c:v>
              </c:pt>
              <c:pt idx="10">
                <c:v>11.70445</c:v>
              </c:pt>
              <c:pt idx="11">
                <c:v>11.788</c:v>
              </c:pt>
              <c:pt idx="12">
                <c:v>11.904489999999999</c:v>
              </c:pt>
              <c:pt idx="13">
                <c:v>11.849460000000001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6DF68E-FF5A-48EE-A398-8ADF6D04B35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D09280E-C206-4A4F-9703-0851DC377FE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5FCDAB91-12CC-465C-914A-A2F4818D5F5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EA350CAF-E76A-4C88-B377-D98B0EEB5AD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934862-C799-49C0-B0F4-8C977AC1C52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6A568CF0-78F7-46F6-A25A-FC85B97DCFB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D153ADC2-69F6-43D2-A5D0-CBDD99B66A5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7E0A138-8C88-4BC3-8758-DB76DC6DC43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E830D396-DF64-4C76-BB04-46A07D520FC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525673-9D60-4D35-9F52-F7B35D806D8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94802E4-EB32-4B7E-8FBD-5B38E861341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1.4750000000000001</c:v>
              </c:pt>
              <c:pt idx="2">
                <c:v>4.583333333333333</c:v>
              </c:pt>
              <c:pt idx="3">
                <c:v>5.6611111111111114</c:v>
              </c:pt>
              <c:pt idx="4">
                <c:v>6.75</c:v>
              </c:pt>
              <c:pt idx="5">
                <c:v>9.6611111111111114</c:v>
              </c:pt>
              <c:pt idx="6">
                <c:v>10.75</c:v>
              </c:pt>
              <c:pt idx="7">
                <c:v>11.583333333333334</c:v>
              </c:pt>
              <c:pt idx="8">
                <c:v>14.583333333333334</c:v>
              </c:pt>
              <c:pt idx="9">
                <c:v>15.661111111111111</c:v>
              </c:pt>
              <c:pt idx="10">
                <c:v>18.583333333333332</c:v>
              </c:pt>
              <c:pt idx="11">
                <c:v>22.661111111111111</c:v>
              </c:pt>
            </c:numLit>
          </c:xVal>
          <c:yVal>
            <c:numLit>
              <c:formatCode>General</c:formatCode>
              <c:ptCount val="12"/>
              <c:pt idx="1">
                <c:v>7.7350000000000003</c:v>
              </c:pt>
              <c:pt idx="2">
                <c:v>8.4499999999999993</c:v>
              </c:pt>
              <c:pt idx="3">
                <c:v>8.8149999999999995</c:v>
              </c:pt>
              <c:pt idx="4">
                <c:v>9.1549999999999994</c:v>
              </c:pt>
              <c:pt idx="5">
                <c:v>9.9499999999999993</c:v>
              </c:pt>
              <c:pt idx="6">
                <c:v>10.199999999999999</c:v>
              </c:pt>
              <c:pt idx="7">
                <c:v>10.455</c:v>
              </c:pt>
              <c:pt idx="8">
                <c:v>10.87</c:v>
              </c:pt>
              <c:pt idx="9">
                <c:v>10.85</c:v>
              </c:pt>
              <c:pt idx="10">
                <c:v>11.16</c:v>
              </c:pt>
              <c:pt idx="11">
                <c:v>11.145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A9BB660B-4A75-4F69-A7BB-21DD72A8198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7.1310344157539951E-2"/>
                  <c:y val="-6.4818973465975357E-2"/>
                </c:manualLayout>
              </c:layout>
              <c:tx>
                <c:rich>
                  <a:bodyPr/>
                  <a:lstStyle/>
                  <a:p>
                    <a:fld id="{DEFA3F7C-2F3D-4C2D-8FF4-7791E5138C6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C227B0B6-284E-4D98-A19D-732814FCC0D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3CCE27A9-5D43-44F5-AE9D-8B0E3EE6C3E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8C6B9E8C-D396-4C79-9208-AE5A7283D3D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CF40894-CB89-466C-9676-C6D1592E14B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B0511D2F-1856-460B-928E-BD598511081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EB1D921-0359-42BA-BC7D-0AE19C1B2D7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EF36FB2-7307-4875-B075-27AE686A5C8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B864052-2925-4237-A3ED-0F41BB94491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0DD7CAD-1FE9-4890-B689-A2DE9D8E50B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6DFDD75-317C-418C-B69D-035E52A81B5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D558272-65ED-4869-905D-6C16BBDF63B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0.20833333333333334</c:v>
              </c:pt>
              <c:pt idx="2">
                <c:v>0.79166666666666663</c:v>
              </c:pt>
              <c:pt idx="3">
                <c:v>1.5416666666666667</c:v>
              </c:pt>
              <c:pt idx="4">
                <c:v>3.2916666666666665</c:v>
              </c:pt>
              <c:pt idx="5">
                <c:v>4.541666666666667</c:v>
              </c:pt>
              <c:pt idx="6">
                <c:v>6.791666666666667</c:v>
              </c:pt>
              <c:pt idx="7">
                <c:v>10.041666666666666</c:v>
              </c:pt>
              <c:pt idx="8">
                <c:v>12.041666666666666</c:v>
              </c:pt>
              <c:pt idx="9">
                <c:v>15.291666666666666</c:v>
              </c:pt>
              <c:pt idx="10">
                <c:v>18.041666666666668</c:v>
              </c:pt>
              <c:pt idx="11">
                <c:v>20.041666666666668</c:v>
              </c:pt>
              <c:pt idx="12">
                <c:v>23.291666666666668</c:v>
              </c:pt>
              <c:pt idx="13">
                <c:v>25.041666666666668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7.699716245292799</c:v>
              </c:pt>
              <c:pt idx="3">
                <c:v>7.78</c:v>
              </c:pt>
              <c:pt idx="4">
                <c:v>8.5212899999999987</c:v>
              </c:pt>
              <c:pt idx="5">
                <c:v>8.8720199999999991</c:v>
              </c:pt>
              <c:pt idx="6">
                <c:v>9.5152899999999985</c:v>
              </c:pt>
              <c:pt idx="7">
                <c:v>10.881079999999999</c:v>
              </c:pt>
              <c:pt idx="8">
                <c:v>11.18665</c:v>
              </c:pt>
              <c:pt idx="9">
                <c:v>11.545949999999999</c:v>
              </c:pt>
              <c:pt idx="10">
                <c:v>11.70445</c:v>
              </c:pt>
              <c:pt idx="11">
                <c:v>11.788</c:v>
              </c:pt>
              <c:pt idx="12">
                <c:v>11.904489999999999</c:v>
              </c:pt>
              <c:pt idx="13">
                <c:v>11.849460000000001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62CC863C-2529-4EFE-870D-F7D188E6C87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F1732475-B6BA-403A-9479-369F3005346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9BFF06B0-F194-45F0-9256-95FC82F6D28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1.4277777777777778</c:v>
              </c:pt>
              <c:pt idx="7">
                <c:v>4.0861111111111112</c:v>
              </c:pt>
            </c:numLit>
          </c:xVal>
          <c:yVal>
            <c:numLit>
              <c:formatCode>General</c:formatCode>
              <c:ptCount val="9"/>
              <c:pt idx="3">
                <c:v>7.835</c:v>
              </c:pt>
              <c:pt idx="7">
                <c:v>8.5050000000000008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120430</xdr:colOff>
      <xdr:row>16</xdr:row>
      <xdr:rowOff>76638</xdr:rowOff>
    </xdr:from>
    <xdr:to>
      <xdr:col>12</xdr:col>
      <xdr:colOff>437931</xdr:colOff>
      <xdr:row>33</xdr:row>
      <xdr:rowOff>131379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2F22E8-451C-715E-DD0B-5CBCA94B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706" y="2999828"/>
          <a:ext cx="5200432" cy="295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i@ijg.net" TargetMode="External"/><Relationship Id="rId1" Type="http://schemas.openxmlformats.org/officeDocument/2006/relationships/hyperlink" Target="mailto:leon@ijg.ne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4" bestFit="1" customWidth="1"/>
    <col min="4" max="4" width="2.85546875" style="93" customWidth="1"/>
    <col min="5" max="5" width="2.85546875" style="92" customWidth="1"/>
    <col min="6" max="6" width="10.7109375" style="7" bestFit="1" customWidth="1"/>
    <col min="7" max="8" width="9.140625" style="7"/>
    <col min="9" max="9" width="2.85546875" style="91" customWidth="1"/>
    <col min="10" max="10" width="10.140625" style="7" bestFit="1" customWidth="1"/>
    <col min="11" max="12" width="9.140625" style="7"/>
    <col min="13" max="13" width="2.7109375" style="91" customWidth="1"/>
    <col min="14" max="14" width="10.140625" style="7" bestFit="1" customWidth="1"/>
    <col min="15" max="16" width="9.140625" style="7"/>
    <col min="17" max="17" width="2.85546875" style="91" customWidth="1"/>
    <col min="18" max="18" width="10.140625" style="7" bestFit="1" customWidth="1"/>
    <col min="19" max="20" width="9.140625" style="7"/>
    <col min="21" max="21" width="2.85546875" style="91" customWidth="1"/>
    <col min="22" max="22" width="10.140625" style="7" bestFit="1" customWidth="1"/>
    <col min="23" max="24" width="9.140625" style="7"/>
    <col min="25" max="25" width="2.85546875" style="91" customWidth="1"/>
    <col min="26" max="26" width="10.140625" style="7" bestFit="1" customWidth="1"/>
    <col min="27" max="28" width="9.140625" style="7"/>
    <col min="29" max="29" width="2.85546875" style="91" customWidth="1"/>
    <col min="30" max="30" width="10.140625" style="7" bestFit="1" customWidth="1"/>
    <col min="31" max="32" width="9.140625" style="7"/>
    <col min="33" max="33" width="2.85546875" style="91" customWidth="1"/>
    <col min="34" max="16384" width="9.1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87" zoomScaleNormal="87" zoomScalePageLayoutView="33" workbookViewId="0">
      <selection activeCell="N16" sqref="N16:R16"/>
    </sheetView>
  </sheetViews>
  <sheetFormatPr defaultColWidth="8.85546875" defaultRowHeight="13.5"/>
  <cols>
    <col min="1" max="2" width="8.85546875" style="102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2"/>
  </cols>
  <sheetData>
    <row r="1" spans="4:20" ht="14.2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5.75">
      <c r="D11" s="110"/>
      <c r="E11" s="406" t="s">
        <v>0</v>
      </c>
      <c r="F11" s="407"/>
      <c r="G11" s="407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5.75">
      <c r="D12" s="403"/>
      <c r="E12" s="115" t="s">
        <v>168</v>
      </c>
      <c r="F12" s="115"/>
      <c r="G12" s="115"/>
      <c r="H12" s="115"/>
      <c r="I12" s="115"/>
      <c r="J12" s="115"/>
      <c r="K12" s="115"/>
      <c r="L12" s="116"/>
      <c r="N12" s="115"/>
      <c r="O12" s="409" t="s">
        <v>111</v>
      </c>
      <c r="P12" s="409"/>
      <c r="Q12" s="409" t="s">
        <v>125</v>
      </c>
      <c r="R12" s="410"/>
      <c r="S12" s="111"/>
    </row>
    <row r="13" spans="4:20" ht="15.75">
      <c r="D13" s="403"/>
      <c r="E13" s="117" t="s">
        <v>169</v>
      </c>
      <c r="F13" s="117"/>
      <c r="G13" s="117"/>
      <c r="H13" s="117"/>
      <c r="I13" s="117"/>
      <c r="J13" s="117"/>
      <c r="K13" s="117"/>
      <c r="L13" s="50"/>
      <c r="N13" s="117"/>
      <c r="O13" s="117" t="s">
        <v>152</v>
      </c>
      <c r="P13" s="378"/>
      <c r="Q13" s="117" t="s">
        <v>126</v>
      </c>
      <c r="R13" s="118"/>
      <c r="S13" s="111"/>
      <c r="T13" s="110"/>
    </row>
    <row r="14" spans="4:20" ht="15.75">
      <c r="D14" s="403"/>
      <c r="E14" s="379" t="s">
        <v>170</v>
      </c>
      <c r="F14" s="119"/>
      <c r="G14" s="379"/>
      <c r="H14" s="379"/>
      <c r="I14" s="379"/>
      <c r="J14" s="379"/>
      <c r="K14" s="119"/>
      <c r="L14" s="120"/>
      <c r="M14" s="120"/>
      <c r="N14" s="119"/>
      <c r="O14" s="379" t="s">
        <v>112</v>
      </c>
      <c r="P14" s="379"/>
      <c r="Q14" s="119" t="s">
        <v>127</v>
      </c>
      <c r="R14" s="121"/>
      <c r="S14" s="111"/>
    </row>
    <row r="15" spans="4:20">
      <c r="D15" s="110"/>
      <c r="S15" s="111"/>
    </row>
    <row r="16" spans="4:20" ht="21">
      <c r="D16" s="110"/>
      <c r="E16" s="408" t="s">
        <v>1</v>
      </c>
      <c r="F16" s="408"/>
      <c r="G16" s="408"/>
      <c r="H16" s="408"/>
      <c r="I16" s="408"/>
      <c r="J16" s="408"/>
      <c r="K16" s="408"/>
      <c r="L16" s="408"/>
      <c r="M16" s="408"/>
      <c r="N16" s="405">
        <v>45838</v>
      </c>
      <c r="O16" s="405"/>
      <c r="P16" s="405"/>
      <c r="Q16" s="405"/>
      <c r="R16" s="405"/>
      <c r="S16" s="111"/>
    </row>
    <row r="17" spans="4:19">
      <c r="D17" s="110"/>
      <c r="E17" s="421"/>
      <c r="F17" s="421"/>
      <c r="G17" s="421"/>
      <c r="H17" s="421"/>
      <c r="I17" s="421"/>
      <c r="J17" s="421"/>
      <c r="K17" s="421"/>
      <c r="L17" s="122"/>
      <c r="M17" s="122"/>
      <c r="N17" s="122"/>
      <c r="O17" s="122"/>
      <c r="P17" s="122"/>
      <c r="Q17" s="122"/>
      <c r="R17" s="122"/>
      <c r="S17" s="111"/>
    </row>
    <row r="18" spans="4:19" ht="13.5" customHeight="1">
      <c r="D18" s="110"/>
      <c r="E18" s="421"/>
      <c r="F18" s="421"/>
      <c r="G18" s="421"/>
      <c r="H18" s="421"/>
      <c r="I18" s="421"/>
      <c r="J18" s="421"/>
      <c r="K18" s="421"/>
      <c r="L18" s="122"/>
      <c r="N18" s="422" t="s">
        <v>5</v>
      </c>
      <c r="O18" s="422"/>
      <c r="Q18" s="422" t="s">
        <v>2</v>
      </c>
      <c r="R18" s="422"/>
      <c r="S18" s="111"/>
    </row>
    <row r="19" spans="4:19" ht="13.5" customHeight="1">
      <c r="D19" s="110"/>
      <c r="E19" s="421"/>
      <c r="F19" s="421"/>
      <c r="G19" s="421"/>
      <c r="H19" s="421"/>
      <c r="I19" s="421"/>
      <c r="J19" s="421"/>
      <c r="K19" s="421"/>
      <c r="L19" s="122"/>
      <c r="N19" s="422"/>
      <c r="O19" s="422"/>
      <c r="Q19" s="422"/>
      <c r="R19" s="422"/>
      <c r="S19" s="111"/>
    </row>
    <row r="20" spans="4:19">
      <c r="D20" s="110"/>
      <c r="E20" s="421"/>
      <c r="F20" s="421"/>
      <c r="G20" s="421"/>
      <c r="H20" s="421"/>
      <c r="I20" s="421"/>
      <c r="J20" s="421"/>
      <c r="K20" s="421"/>
      <c r="L20" s="122"/>
      <c r="M20" s="122"/>
      <c r="N20" s="122"/>
      <c r="O20" s="122"/>
      <c r="P20" s="122"/>
      <c r="Q20" s="122"/>
      <c r="R20" s="122"/>
      <c r="S20" s="111"/>
    </row>
    <row r="21" spans="4:19" ht="13.15" customHeight="1">
      <c r="D21" s="110"/>
      <c r="E21" s="421"/>
      <c r="F21" s="421"/>
      <c r="G21" s="421"/>
      <c r="H21" s="421"/>
      <c r="I21" s="421"/>
      <c r="J21" s="421"/>
      <c r="K21" s="421"/>
      <c r="L21" s="122"/>
      <c r="M21" s="7"/>
      <c r="N21" s="424" t="s">
        <v>137</v>
      </c>
      <c r="O21" s="424"/>
      <c r="Q21" s="411" t="s">
        <v>29</v>
      </c>
      <c r="R21" s="411"/>
      <c r="S21" s="111"/>
    </row>
    <row r="22" spans="4:19" ht="15">
      <c r="D22" s="110"/>
      <c r="E22" s="421"/>
      <c r="F22" s="421"/>
      <c r="G22" s="421"/>
      <c r="H22" s="421"/>
      <c r="I22" s="421"/>
      <c r="J22" s="421"/>
      <c r="K22" s="421"/>
      <c r="L22" s="122"/>
      <c r="M22" s="7"/>
      <c r="N22" s="7"/>
      <c r="O22" s="122"/>
      <c r="R22" s="122"/>
      <c r="S22" s="111"/>
    </row>
    <row r="23" spans="4:19" ht="13.5" customHeight="1">
      <c r="D23" s="110"/>
      <c r="E23" s="421"/>
      <c r="F23" s="421"/>
      <c r="G23" s="421"/>
      <c r="H23" s="421"/>
      <c r="I23" s="421"/>
      <c r="J23" s="421"/>
      <c r="K23" s="421"/>
      <c r="L23" s="122"/>
      <c r="N23" s="423" t="s">
        <v>4</v>
      </c>
      <c r="O23" s="423"/>
      <c r="Q23" s="422" t="s">
        <v>3</v>
      </c>
      <c r="R23" s="422"/>
      <c r="S23" s="111"/>
    </row>
    <row r="24" spans="4:19" ht="13.15" customHeight="1">
      <c r="D24" s="110"/>
      <c r="E24" s="421"/>
      <c r="F24" s="421"/>
      <c r="G24" s="421"/>
      <c r="H24" s="421"/>
      <c r="I24" s="421"/>
      <c r="J24" s="421"/>
      <c r="K24" s="421"/>
      <c r="L24" s="122"/>
      <c r="N24" s="423"/>
      <c r="O24" s="423"/>
      <c r="Q24" s="422"/>
      <c r="R24" s="422"/>
      <c r="S24" s="111"/>
    </row>
    <row r="25" spans="4:19" ht="13.15" customHeight="1">
      <c r="D25" s="110"/>
      <c r="E25" s="421"/>
      <c r="F25" s="421"/>
      <c r="G25" s="421"/>
      <c r="H25" s="421"/>
      <c r="I25" s="421"/>
      <c r="J25" s="421"/>
      <c r="K25" s="421"/>
      <c r="L25" s="122"/>
      <c r="N25" s="123"/>
      <c r="O25" s="123"/>
      <c r="S25" s="111"/>
    </row>
    <row r="26" spans="4:19" ht="13.15" customHeight="1">
      <c r="D26" s="110"/>
      <c r="E26" s="421"/>
      <c r="F26" s="421"/>
      <c r="G26" s="421"/>
      <c r="H26" s="421"/>
      <c r="I26" s="421"/>
      <c r="J26" s="421"/>
      <c r="K26" s="421"/>
      <c r="L26" s="122"/>
      <c r="N26" s="411" t="s">
        <v>56</v>
      </c>
      <c r="O26" s="411"/>
      <c r="Q26" s="411" t="s">
        <v>84</v>
      </c>
      <c r="R26" s="411"/>
      <c r="S26" s="111"/>
    </row>
    <row r="27" spans="4:19">
      <c r="D27" s="110"/>
      <c r="E27" s="421"/>
      <c r="F27" s="421"/>
      <c r="G27" s="421"/>
      <c r="H27" s="421"/>
      <c r="I27" s="421"/>
      <c r="J27" s="421"/>
      <c r="K27" s="421"/>
      <c r="L27" s="122"/>
      <c r="Q27" s="122"/>
      <c r="R27" s="122"/>
      <c r="S27" s="111"/>
    </row>
    <row r="28" spans="4:19" ht="13.15" customHeight="1">
      <c r="D28" s="110"/>
      <c r="E28" s="421"/>
      <c r="F28" s="421"/>
      <c r="G28" s="421"/>
      <c r="H28" s="421"/>
      <c r="I28" s="421"/>
      <c r="J28" s="421"/>
      <c r="K28" s="421"/>
      <c r="L28" s="122"/>
      <c r="N28" s="411" t="s">
        <v>57</v>
      </c>
      <c r="O28" s="411"/>
      <c r="Q28" s="411" t="s">
        <v>61</v>
      </c>
      <c r="R28" s="411"/>
      <c r="S28" s="111"/>
    </row>
    <row r="29" spans="4:19" ht="13.15" customHeight="1">
      <c r="D29" s="110"/>
      <c r="E29" s="421"/>
      <c r="F29" s="421"/>
      <c r="G29" s="421"/>
      <c r="H29" s="421"/>
      <c r="I29" s="421"/>
      <c r="J29" s="421"/>
      <c r="K29" s="421"/>
      <c r="L29" s="122"/>
      <c r="O29" s="122"/>
      <c r="S29" s="111"/>
    </row>
    <row r="30" spans="4:19" ht="13.15" customHeight="1">
      <c r="D30" s="110"/>
      <c r="E30" s="421"/>
      <c r="F30" s="421"/>
      <c r="G30" s="421"/>
      <c r="H30" s="421"/>
      <c r="I30" s="421"/>
      <c r="J30" s="421"/>
      <c r="K30" s="421"/>
      <c r="L30" s="122"/>
      <c r="O30" s="122"/>
      <c r="Q30" s="411" t="s">
        <v>17</v>
      </c>
      <c r="R30" s="411"/>
      <c r="S30" s="111"/>
    </row>
    <row r="31" spans="4:19" ht="13.15" customHeight="1">
      <c r="D31" s="110"/>
      <c r="E31" s="421"/>
      <c r="F31" s="421"/>
      <c r="G31" s="421"/>
      <c r="H31" s="421"/>
      <c r="I31" s="421"/>
      <c r="J31" s="421"/>
      <c r="K31" s="421"/>
      <c r="L31" s="122"/>
      <c r="O31" s="122"/>
      <c r="P31" s="122"/>
      <c r="Q31" s="122"/>
      <c r="R31" s="122"/>
      <c r="S31" s="111"/>
    </row>
    <row r="32" spans="4:19">
      <c r="D32" s="110"/>
      <c r="E32" s="421"/>
      <c r="F32" s="421"/>
      <c r="G32" s="421"/>
      <c r="H32" s="421"/>
      <c r="I32" s="421"/>
      <c r="J32" s="421"/>
      <c r="K32" s="421"/>
      <c r="L32" s="122"/>
      <c r="O32" s="122"/>
      <c r="P32" s="122"/>
      <c r="Q32" s="411" t="s">
        <v>29</v>
      </c>
      <c r="R32" s="411"/>
      <c r="S32" s="111"/>
    </row>
    <row r="33" spans="4:25">
      <c r="D33" s="110"/>
      <c r="E33" s="421"/>
      <c r="F33" s="421"/>
      <c r="G33" s="421"/>
      <c r="H33" s="421"/>
      <c r="I33" s="421"/>
      <c r="J33" s="421"/>
      <c r="K33" s="421"/>
      <c r="L33" s="122"/>
      <c r="M33" s="122"/>
      <c r="N33" s="122"/>
      <c r="O33" s="122"/>
      <c r="P33" s="122"/>
      <c r="Q33" s="122"/>
      <c r="R33" s="122"/>
      <c r="S33" s="111"/>
    </row>
    <row r="34" spans="4:25" ht="13.15" customHeight="1">
      <c r="D34" s="110"/>
      <c r="E34" s="421"/>
      <c r="F34" s="421"/>
      <c r="G34" s="421"/>
      <c r="H34" s="421"/>
      <c r="I34" s="421"/>
      <c r="J34" s="421"/>
      <c r="K34" s="421"/>
      <c r="L34" s="122"/>
      <c r="O34" s="122"/>
      <c r="P34" s="122"/>
      <c r="Q34" s="122"/>
      <c r="R34" s="122"/>
      <c r="S34" s="111"/>
    </row>
    <row r="35" spans="4:25" ht="8.4499999999999993" customHeight="1">
      <c r="D35" s="110"/>
      <c r="E35" s="412" t="s">
        <v>219</v>
      </c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4"/>
      <c r="S35" s="111"/>
    </row>
    <row r="36" spans="4:25" ht="13.15" customHeight="1">
      <c r="D36" s="110"/>
      <c r="E36" s="415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7"/>
      <c r="S36" s="111"/>
    </row>
    <row r="37" spans="4:25" ht="12.75" customHeight="1">
      <c r="D37" s="110"/>
      <c r="E37" s="415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7"/>
      <c r="S37" s="111"/>
    </row>
    <row r="38" spans="4:25" ht="12.75" customHeight="1">
      <c r="D38" s="110"/>
      <c r="E38" s="415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7"/>
      <c r="S38" s="111"/>
    </row>
    <row r="39" spans="4:25" ht="12.75" customHeight="1">
      <c r="D39" s="110"/>
      <c r="E39" s="415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7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15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7"/>
      <c r="S40" s="111"/>
      <c r="U40" s="103"/>
      <c r="V40" s="103"/>
      <c r="W40" s="103"/>
      <c r="X40" s="103"/>
      <c r="Y40" s="103"/>
    </row>
    <row r="41" spans="4:25" ht="13.15" customHeight="1">
      <c r="D41" s="110"/>
      <c r="E41" s="415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7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15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7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15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7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15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7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15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7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15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7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15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7"/>
      <c r="S47" s="111"/>
    </row>
    <row r="48" spans="4:25" ht="12.75" customHeight="1">
      <c r="D48" s="110"/>
      <c r="E48" s="415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7"/>
      <c r="S48" s="111"/>
    </row>
    <row r="49" spans="4:19" ht="12.75" customHeight="1">
      <c r="D49" s="110"/>
      <c r="E49" s="415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7"/>
      <c r="S49" s="111"/>
    </row>
    <row r="50" spans="4:19" ht="12.75" customHeight="1">
      <c r="D50" s="110"/>
      <c r="E50" s="415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7"/>
      <c r="S50" s="111"/>
    </row>
    <row r="51" spans="4:19" ht="12.75" customHeight="1">
      <c r="D51" s="110"/>
      <c r="E51" s="415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7"/>
      <c r="S51" s="111"/>
    </row>
    <row r="52" spans="4:19" ht="12.75" customHeight="1">
      <c r="D52" s="110"/>
      <c r="E52" s="415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7"/>
      <c r="S52" s="111"/>
    </row>
    <row r="53" spans="4:19" ht="12.75" customHeight="1">
      <c r="D53" s="110"/>
      <c r="E53" s="418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20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6"/>
    </row>
  </sheetData>
  <mergeCells count="19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Q32:R32" location="'Individual Bond Returns'!A1" display="Individual Returns" xr:uid="{9A57F9DB-D3CB-4CC7-8E63-AED768B260EB}"/>
    <hyperlink ref="N21:O21" location="Matrix!A1" display="Matrix" xr:uid="{295F6959-E49B-4F9E-9ED5-95F9A3D301D5}"/>
    <hyperlink ref="E14" r:id="rId2" xr:uid="{57282E1D-ED45-41CA-8EA2-407F0B7DDDD9}"/>
  </hyperlinks>
  <pageMargins left="0.7" right="0.7" top="0.75" bottom="0.75" header="0.3" footer="0.3"/>
  <pageSetup paperSize="9" scale="6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8" t="s">
        <v>5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30" t="s">
        <v>7</v>
      </c>
      <c r="S2" s="430"/>
    </row>
    <row r="3" spans="2:19" ht="14.25" thickBot="1"/>
    <row r="4" spans="2:19" ht="15.75">
      <c r="B4" s="427" t="str">
        <f>"Namibian Returns by Asset Class [N$,%] - "&amp; TEXT(Map!$N$16, " mmmm yyyy")</f>
        <v>Namibian Returns by Asset Class [N$,%] -  June 2025</v>
      </c>
      <c r="C4" s="428"/>
      <c r="D4" s="428"/>
      <c r="E4" s="428"/>
      <c r="F4" s="428"/>
      <c r="G4" s="428"/>
      <c r="H4" s="428"/>
      <c r="I4" s="428"/>
      <c r="J4" s="428"/>
      <c r="K4" s="429"/>
      <c r="L4" s="16"/>
      <c r="M4" s="431" t="s">
        <v>6</v>
      </c>
      <c r="N4" s="431"/>
      <c r="O4" s="431"/>
      <c r="P4" s="431"/>
      <c r="Q4" s="431"/>
      <c r="R4" s="431"/>
      <c r="S4" s="431"/>
    </row>
    <row r="5" spans="2:19">
      <c r="B5" s="127"/>
      <c r="D5" s="128" t="s">
        <v>8</v>
      </c>
      <c r="E5" s="128" t="s">
        <v>9</v>
      </c>
      <c r="F5" s="128" t="s">
        <v>10</v>
      </c>
      <c r="G5" s="128" t="s">
        <v>11</v>
      </c>
      <c r="H5" s="128" t="s">
        <v>12</v>
      </c>
      <c r="I5" s="128" t="s">
        <v>13</v>
      </c>
      <c r="J5" s="128" t="s">
        <v>14</v>
      </c>
      <c r="K5" s="147" t="s">
        <v>113</v>
      </c>
      <c r="L5" s="10"/>
      <c r="M5" s="10"/>
      <c r="N5" s="10"/>
      <c r="O5" s="10"/>
      <c r="P5" s="10"/>
    </row>
    <row r="6" spans="2:19">
      <c r="B6" s="127"/>
      <c r="D6" s="3"/>
      <c r="E6" s="3"/>
      <c r="F6" s="3"/>
      <c r="G6" s="3"/>
      <c r="H6" s="3"/>
      <c r="I6" s="3"/>
      <c r="J6" s="3"/>
      <c r="K6" s="129"/>
      <c r="L6" s="3"/>
      <c r="M6" s="3"/>
      <c r="N6" s="3"/>
      <c r="O6" s="3"/>
      <c r="P6" s="3"/>
    </row>
    <row r="7" spans="2:19">
      <c r="B7" s="425" t="s">
        <v>15</v>
      </c>
      <c r="C7" s="426"/>
      <c r="D7" s="130">
        <v>-0.22472700000000234</v>
      </c>
      <c r="E7" s="130">
        <v>6.0976550696881571</v>
      </c>
      <c r="F7" s="130">
        <v>1.652561554842702</v>
      </c>
      <c r="G7" s="130">
        <v>4.0638074048236605</v>
      </c>
      <c r="H7" s="130">
        <v>1.652561554842702</v>
      </c>
      <c r="I7" s="130">
        <v>11.764059075114087</v>
      </c>
      <c r="J7" s="130">
        <v>16.594713454245436</v>
      </c>
      <c r="K7" s="131">
        <v>9.8279272799850492</v>
      </c>
      <c r="L7" s="12"/>
      <c r="M7" s="12"/>
      <c r="N7" s="12"/>
      <c r="O7" s="12"/>
      <c r="P7" s="12"/>
    </row>
    <row r="8" spans="2:19">
      <c r="B8" s="425" t="s">
        <v>16</v>
      </c>
      <c r="C8" s="426"/>
      <c r="D8" s="130">
        <v>1.799426000000004</v>
      </c>
      <c r="E8" s="130">
        <v>3.8940573161491798</v>
      </c>
      <c r="F8" s="130">
        <v>10.436514991738722</v>
      </c>
      <c r="G8" s="130">
        <v>15.503214788677845</v>
      </c>
      <c r="H8" s="130">
        <v>10.436514991738722</v>
      </c>
      <c r="I8" s="130">
        <v>22.620586878802285</v>
      </c>
      <c r="J8" s="130">
        <v>14.412374883695112</v>
      </c>
      <c r="K8" s="131">
        <v>11.124773881858951</v>
      </c>
      <c r="L8" s="12"/>
      <c r="M8" s="12"/>
      <c r="N8" s="12"/>
      <c r="O8" s="12"/>
      <c r="P8" s="12"/>
    </row>
    <row r="9" spans="2:19">
      <c r="B9" s="149" t="s">
        <v>150</v>
      </c>
      <c r="C9" s="150"/>
      <c r="D9" s="130">
        <v>4.008931900274515E-2</v>
      </c>
      <c r="E9" s="130">
        <v>4.5460258408325238</v>
      </c>
      <c r="F9" s="130">
        <v>-0.12247397428046813</v>
      </c>
      <c r="G9" s="130">
        <v>4.2577459139677032</v>
      </c>
      <c r="H9" s="130">
        <v>-0.12247397428046813</v>
      </c>
      <c r="I9" s="130">
        <v>15.706574943291795</v>
      </c>
      <c r="J9" s="130">
        <v>18.224022507672256</v>
      </c>
      <c r="K9" s="394"/>
      <c r="L9" s="12"/>
      <c r="M9" s="12"/>
      <c r="N9" s="12"/>
      <c r="O9" s="12"/>
      <c r="P9" s="12"/>
    </row>
    <row r="10" spans="2:19">
      <c r="B10" s="132"/>
      <c r="C10" s="133"/>
      <c r="D10" s="130"/>
      <c r="E10" s="130"/>
      <c r="F10" s="130"/>
      <c r="G10" s="130"/>
      <c r="H10" s="130"/>
      <c r="I10" s="130"/>
      <c r="J10" s="130"/>
      <c r="K10" s="134"/>
      <c r="L10" s="12"/>
      <c r="M10" s="12"/>
      <c r="N10" s="12"/>
      <c r="O10" s="12"/>
      <c r="P10" s="12"/>
    </row>
    <row r="11" spans="2:19">
      <c r="B11" s="425" t="s">
        <v>17</v>
      </c>
      <c r="C11" s="426"/>
      <c r="D11" s="130">
        <v>1.3989757165619121</v>
      </c>
      <c r="E11" s="130">
        <v>3.0237519455184714</v>
      </c>
      <c r="F11" s="130">
        <v>4.3798798263114058</v>
      </c>
      <c r="G11" s="130">
        <v>13.653615105425887</v>
      </c>
      <c r="H11" s="130">
        <v>4.3798798263114058</v>
      </c>
      <c r="I11" s="130">
        <v>14.944063623636939</v>
      </c>
      <c r="J11" s="130">
        <v>11.694541562711613</v>
      </c>
      <c r="K11" s="131">
        <v>11.061012050670005</v>
      </c>
      <c r="L11" s="12"/>
      <c r="M11" s="12"/>
      <c r="N11" s="12"/>
      <c r="O11" s="12"/>
      <c r="P11" s="12"/>
    </row>
    <row r="12" spans="2:19">
      <c r="B12" s="432" t="s">
        <v>18</v>
      </c>
      <c r="C12" s="433"/>
      <c r="D12" s="130">
        <v>1.3989757165619121</v>
      </c>
      <c r="E12" s="130">
        <v>3.0237519455184714</v>
      </c>
      <c r="F12" s="130">
        <v>4.3798798263114058</v>
      </c>
      <c r="G12" s="130">
        <v>13.653615105425887</v>
      </c>
      <c r="H12" s="130">
        <v>4.3798798263114058</v>
      </c>
      <c r="I12" s="130">
        <v>14.944063623636939</v>
      </c>
      <c r="J12" s="130">
        <v>11.694541562711613</v>
      </c>
      <c r="K12" s="131">
        <v>11.061012050670005</v>
      </c>
      <c r="L12" s="12"/>
      <c r="M12" s="12"/>
      <c r="N12" s="12"/>
      <c r="O12" s="12"/>
      <c r="P12" s="12"/>
    </row>
    <row r="13" spans="2:19">
      <c r="B13" s="135" t="s">
        <v>128</v>
      </c>
      <c r="C13" s="136"/>
      <c r="D13" s="130"/>
      <c r="E13" s="130"/>
      <c r="F13" s="130"/>
      <c r="G13" s="130"/>
      <c r="H13" s="130"/>
      <c r="I13" s="130"/>
      <c r="J13" s="130"/>
      <c r="K13" s="131"/>
      <c r="L13" s="12"/>
      <c r="M13" s="12"/>
      <c r="N13" s="12"/>
      <c r="O13" s="12"/>
      <c r="P13" s="12"/>
    </row>
    <row r="14" spans="2:19">
      <c r="B14" s="425" t="s">
        <v>148</v>
      </c>
      <c r="C14" s="426"/>
      <c r="D14" s="130">
        <v>1.008848032170051</v>
      </c>
      <c r="E14" s="130">
        <v>3.2802295170231588</v>
      </c>
      <c r="F14" s="130">
        <v>5.084166934997647</v>
      </c>
      <c r="G14" s="130">
        <v>10.823721510802997</v>
      </c>
      <c r="H14" s="130">
        <v>5.084166934997647</v>
      </c>
      <c r="I14" s="130">
        <v>12.177669569663841</v>
      </c>
      <c r="J14" s="130">
        <v>11.719090533449217</v>
      </c>
      <c r="K14" s="131"/>
      <c r="L14" s="12"/>
      <c r="M14" s="12"/>
      <c r="N14" s="12"/>
      <c r="O14" s="12"/>
      <c r="P14" s="12"/>
    </row>
    <row r="15" spans="2:19">
      <c r="B15" s="137"/>
      <c r="C15" s="133"/>
      <c r="D15" s="138"/>
      <c r="E15" s="138"/>
      <c r="F15" s="138"/>
      <c r="G15" s="138"/>
      <c r="H15" s="138"/>
      <c r="I15" s="138"/>
      <c r="J15" s="138"/>
      <c r="K15" s="139"/>
      <c r="L15" s="13"/>
      <c r="M15" s="13"/>
      <c r="N15" s="13"/>
      <c r="O15" s="13"/>
      <c r="P15" s="13"/>
    </row>
    <row r="16" spans="2:19">
      <c r="B16" s="434" t="s">
        <v>21</v>
      </c>
      <c r="C16" s="435"/>
      <c r="D16" s="130">
        <v>0.60072406380835552</v>
      </c>
      <c r="E16" s="130">
        <v>1.8492619458005954</v>
      </c>
      <c r="F16" s="130">
        <v>3.7944937125314215</v>
      </c>
      <c r="G16" s="130">
        <v>8.0840971958094485</v>
      </c>
      <c r="H16" s="130">
        <v>3.7944937125314215</v>
      </c>
      <c r="I16" s="130">
        <v>7.8710315411863352</v>
      </c>
      <c r="J16" s="130">
        <v>6.5491776752794939</v>
      </c>
      <c r="K16" s="131">
        <v>7.0633593145345674</v>
      </c>
      <c r="L16" s="12"/>
      <c r="M16" s="12"/>
      <c r="N16" s="12"/>
      <c r="O16" s="12"/>
      <c r="P16" s="12"/>
    </row>
    <row r="17" spans="2:24" ht="15.75" thickBot="1">
      <c r="B17" s="140"/>
      <c r="C17" s="141"/>
      <c r="D17" s="142"/>
      <c r="E17" s="142"/>
      <c r="F17" s="142"/>
      <c r="G17" s="142"/>
      <c r="H17" s="142"/>
      <c r="I17" s="142"/>
      <c r="J17" s="142"/>
      <c r="K17" s="143"/>
      <c r="L17" s="14"/>
      <c r="M17" s="14"/>
      <c r="N17" s="14"/>
      <c r="O17" s="14"/>
      <c r="P17" s="14"/>
    </row>
    <row r="18" spans="2:24" ht="15">
      <c r="B18" s="144" t="s">
        <v>19</v>
      </c>
      <c r="G18" s="145"/>
      <c r="K18" s="144" t="s">
        <v>28</v>
      </c>
    </row>
    <row r="19" spans="2:24" ht="15.75">
      <c r="B19" s="20" t="s">
        <v>129</v>
      </c>
      <c r="L19" s="16"/>
      <c r="M19" s="16"/>
      <c r="N19" s="16"/>
      <c r="O19" s="16"/>
      <c r="P19" s="16"/>
    </row>
    <row r="20" spans="2:24">
      <c r="B20" s="20" t="s">
        <v>130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31" t="s">
        <v>24</v>
      </c>
      <c r="N22" s="431"/>
      <c r="O22" s="431"/>
      <c r="P22" s="431"/>
      <c r="Q22" s="431"/>
      <c r="R22" s="431"/>
      <c r="S22" s="431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27" t="str">
        <f>"Namibian Returns by Asset Class [US$,%] - "&amp; TEXT(Map!$N$16, " mmmm yyyy")</f>
        <v>Namibian Returns by Asset Class [US$,%] -  June 2025</v>
      </c>
      <c r="C24" s="428"/>
      <c r="D24" s="428"/>
      <c r="E24" s="428"/>
      <c r="F24" s="428"/>
      <c r="G24" s="428"/>
      <c r="H24" s="428"/>
      <c r="I24" s="428"/>
      <c r="J24" s="428"/>
      <c r="K24" s="429"/>
      <c r="L24" s="12"/>
      <c r="M24" s="12"/>
      <c r="N24" s="12"/>
      <c r="O24" s="12"/>
      <c r="P24" s="12"/>
      <c r="V24" s="5"/>
      <c r="W24" s="5"/>
      <c r="X24" s="5"/>
    </row>
    <row r="25" spans="2:24">
      <c r="B25" s="127"/>
      <c r="D25" s="146" t="s">
        <v>8</v>
      </c>
      <c r="E25" s="146" t="s">
        <v>9</v>
      </c>
      <c r="F25" s="146" t="s">
        <v>10</v>
      </c>
      <c r="G25" s="146" t="s">
        <v>11</v>
      </c>
      <c r="H25" s="146" t="s">
        <v>12</v>
      </c>
      <c r="I25" s="146" t="s">
        <v>13</v>
      </c>
      <c r="J25" s="146" t="s">
        <v>20</v>
      </c>
      <c r="K25" s="147" t="s">
        <v>114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48"/>
      <c r="C26" s="133"/>
      <c r="D26" s="11"/>
      <c r="E26" s="11"/>
      <c r="F26" s="11"/>
      <c r="G26" s="11"/>
      <c r="H26" s="11"/>
      <c r="I26" s="11"/>
      <c r="J26" s="11"/>
      <c r="K26" s="134"/>
      <c r="L26" s="12"/>
      <c r="M26" s="12"/>
      <c r="N26" s="12"/>
      <c r="O26" s="12"/>
      <c r="P26" s="12"/>
      <c r="V26" s="6"/>
      <c r="W26" s="6"/>
      <c r="X26" s="6"/>
    </row>
    <row r="27" spans="2:24">
      <c r="B27" s="149" t="s">
        <v>23</v>
      </c>
      <c r="C27" s="150"/>
      <c r="D27" s="130">
        <v>1.6424078862679048</v>
      </c>
      <c r="E27" s="130">
        <v>3.4491130206980802</v>
      </c>
      <c r="F27" s="130">
        <v>6.3878318409196222</v>
      </c>
      <c r="G27" s="130">
        <v>2.7185266319628809</v>
      </c>
      <c r="H27" s="130">
        <v>6.3878318409196222</v>
      </c>
      <c r="I27" s="130">
        <v>-2.7742668213406874</v>
      </c>
      <c r="J27" s="130">
        <v>-0.41054327459555395</v>
      </c>
      <c r="K27" s="134">
        <v>-3.6830353117625059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48"/>
      <c r="C28" s="133"/>
      <c r="D28" s="151"/>
      <c r="E28" s="151"/>
      <c r="F28" s="151"/>
      <c r="G28" s="151"/>
      <c r="H28" s="151"/>
      <c r="I28" s="151"/>
      <c r="J28" s="151"/>
      <c r="K28" s="134"/>
      <c r="L28" s="12"/>
      <c r="M28" s="12"/>
      <c r="N28" s="12"/>
      <c r="O28" s="12"/>
      <c r="P28" s="12"/>
      <c r="V28" s="6"/>
      <c r="W28" s="6"/>
      <c r="X28" s="6"/>
    </row>
    <row r="29" spans="2:24">
      <c r="B29" s="149" t="s">
        <v>15</v>
      </c>
      <c r="C29" s="150"/>
      <c r="D29" s="130">
        <v>1.4139899522973343</v>
      </c>
      <c r="E29" s="130">
        <v>9.7570831053521054</v>
      </c>
      <c r="F29" s="130">
        <v>8.1459562489533575</v>
      </c>
      <c r="G29" s="130">
        <v>6.8928097233583507</v>
      </c>
      <c r="H29" s="130">
        <v>8.1459562489533575</v>
      </c>
      <c r="I29" s="130">
        <v>8.6634258660095895</v>
      </c>
      <c r="J29" s="130">
        <v>16.116041699625082</v>
      </c>
      <c r="K29" s="134">
        <v>5.7829259360863583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49" t="s">
        <v>16</v>
      </c>
      <c r="C30" s="150"/>
      <c r="D30" s="130">
        <v>3.4713878007994747</v>
      </c>
      <c r="E30" s="130">
        <v>7.4774807747720162</v>
      </c>
      <c r="F30" s="130">
        <v>17.491013860382985</v>
      </c>
      <c r="G30" s="130">
        <v>18.643200443481334</v>
      </c>
      <c r="H30" s="130">
        <v>17.491013860382985</v>
      </c>
      <c r="I30" s="130">
        <v>19.21876462089045</v>
      </c>
      <c r="J30" s="130">
        <v>13.942662573305054</v>
      </c>
      <c r="K30" s="134">
        <v>7.0320092196738404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49" t="s">
        <v>150</v>
      </c>
      <c r="C31" s="150"/>
      <c r="D31" s="130">
        <v>1.6831556354075072</v>
      </c>
      <c r="E31" s="130">
        <v>8.151936430731066</v>
      </c>
      <c r="F31" s="130">
        <v>6.2575344351132323</v>
      </c>
      <c r="G31" s="130">
        <v>7.0920205025231109</v>
      </c>
      <c r="H31" s="130">
        <v>6.2575344351132323</v>
      </c>
      <c r="I31" s="130">
        <v>12.496565824530359</v>
      </c>
      <c r="J31" s="130">
        <v>17.738661734310668</v>
      </c>
      <c r="K31" s="394"/>
      <c r="L31" s="12"/>
      <c r="M31" s="12"/>
      <c r="N31" s="12"/>
      <c r="O31" s="12"/>
      <c r="P31" s="12"/>
      <c r="V31" s="6"/>
      <c r="W31" s="6"/>
      <c r="X31" s="6"/>
    </row>
    <row r="32" spans="2:24">
      <c r="B32" s="132"/>
      <c r="C32" s="133"/>
      <c r="D32" s="130"/>
      <c r="E32" s="130"/>
      <c r="F32" s="130"/>
      <c r="G32" s="130"/>
      <c r="H32" s="130"/>
      <c r="I32" s="130"/>
      <c r="J32" s="130"/>
      <c r="K32" s="134"/>
      <c r="L32" s="13"/>
      <c r="M32" s="13"/>
      <c r="N32" s="13"/>
      <c r="O32" s="13"/>
      <c r="P32" s="13"/>
      <c r="V32" s="6"/>
      <c r="W32" s="6"/>
      <c r="X32" s="6"/>
    </row>
    <row r="33" spans="1:24">
      <c r="B33" s="149" t="s">
        <v>17</v>
      </c>
      <c r="C33" s="150"/>
      <c r="D33" s="130">
        <v>3.0643604903256128</v>
      </c>
      <c r="E33" s="130">
        <v>6.5771575882830335</v>
      </c>
      <c r="F33" s="130">
        <v>11.047491025370171</v>
      </c>
      <c r="G33" s="130">
        <v>16.743318900255488</v>
      </c>
      <c r="H33" s="130">
        <v>11.047491025370171</v>
      </c>
      <c r="I33" s="130">
        <v>11.755208603425649</v>
      </c>
      <c r="J33" s="130">
        <v>11.23598713423557</v>
      </c>
      <c r="K33" s="134">
        <v>6.9705957592430146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49" t="s">
        <v>18</v>
      </c>
      <c r="C34" s="150"/>
      <c r="D34" s="130">
        <v>3.0643604903256128</v>
      </c>
      <c r="E34" s="130">
        <v>6.5771575882830335</v>
      </c>
      <c r="F34" s="130">
        <v>11.047491025370171</v>
      </c>
      <c r="G34" s="130">
        <v>16.74331890025551</v>
      </c>
      <c r="H34" s="130">
        <v>11.047491025370171</v>
      </c>
      <c r="I34" s="130">
        <v>11.756638338305248</v>
      </c>
      <c r="J34" s="130">
        <v>11.259126816846067</v>
      </c>
      <c r="K34" s="134">
        <v>6.9955249494725091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49" t="s">
        <v>128</v>
      </c>
      <c r="C35" s="150"/>
      <c r="D35" s="130"/>
      <c r="E35" s="130"/>
      <c r="F35" s="130"/>
      <c r="G35" s="130"/>
      <c r="H35" s="130"/>
      <c r="I35" s="130"/>
      <c r="J35" s="130"/>
      <c r="K35" s="134"/>
      <c r="V35" s="6"/>
      <c r="W35" s="6"/>
      <c r="X35" s="6"/>
    </row>
    <row r="36" spans="1:24">
      <c r="B36" s="425" t="s">
        <v>148</v>
      </c>
      <c r="C36" s="426"/>
      <c r="D36" s="130">
        <v>2.6678253180787648</v>
      </c>
      <c r="E36" s="130">
        <v>6.8424813611016599</v>
      </c>
      <c r="F36" s="130">
        <v>11.796766810236559</v>
      </c>
      <c r="G36" s="130">
        <v>13.83649389460655</v>
      </c>
      <c r="H36" s="130">
        <v>11.796766810236559</v>
      </c>
      <c r="I36" s="130">
        <v>9.0655617018394743</v>
      </c>
      <c r="J36" s="130">
        <v>11.260435320824813</v>
      </c>
      <c r="K36" s="134"/>
      <c r="V36" s="9"/>
      <c r="W36" s="9"/>
      <c r="X36" s="9"/>
    </row>
    <row r="37" spans="1:24">
      <c r="B37" s="132"/>
      <c r="C37" s="133"/>
      <c r="D37" s="138"/>
      <c r="E37" s="138"/>
      <c r="F37" s="138"/>
      <c r="G37" s="138"/>
      <c r="H37" s="138"/>
      <c r="I37" s="138"/>
      <c r="J37" s="138"/>
      <c r="K37" s="139"/>
    </row>
    <row r="38" spans="1:24">
      <c r="B38" s="149" t="s">
        <v>21</v>
      </c>
      <c r="C38" s="150"/>
      <c r="D38" s="130">
        <v>2.2529982894749612</v>
      </c>
      <c r="E38" s="130">
        <v>5.3621581010580899</v>
      </c>
      <c r="F38" s="130">
        <v>10.424711431021816</v>
      </c>
      <c r="G38" s="130">
        <v>11.022392162994166</v>
      </c>
      <c r="H38" s="130">
        <v>7.6053745524945704</v>
      </c>
      <c r="I38" s="130">
        <v>4.8784013033012608</v>
      </c>
      <c r="J38" s="130">
        <v>6.1117471921967592</v>
      </c>
      <c r="K38" s="134">
        <v>2.7935764715526501</v>
      </c>
      <c r="M38" s="19" t="s">
        <v>28</v>
      </c>
    </row>
    <row r="39" spans="1:24" ht="14.25" thickBot="1">
      <c r="B39" s="140"/>
      <c r="C39" s="141"/>
      <c r="D39" s="153"/>
      <c r="E39" s="153"/>
      <c r="F39" s="153"/>
      <c r="G39" s="153"/>
      <c r="H39" s="153"/>
      <c r="I39" s="153"/>
      <c r="J39" s="153"/>
      <c r="K39" s="143"/>
    </row>
    <row r="40" spans="1:24" ht="15">
      <c r="B40" s="144" t="s">
        <v>19</v>
      </c>
      <c r="G40" s="145"/>
      <c r="K40" s="144" t="s">
        <v>28</v>
      </c>
    </row>
    <row r="41" spans="1:24">
      <c r="A41" s="100"/>
      <c r="B41" s="20" t="s">
        <v>129</v>
      </c>
      <c r="L41" s="100"/>
      <c r="M41" s="100"/>
      <c r="N41" s="100"/>
      <c r="O41" s="100"/>
    </row>
    <row r="42" spans="1:24" ht="15.75">
      <c r="A42" s="100"/>
      <c r="B42" s="20" t="s">
        <v>130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1: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1:15">
      <c r="A52" s="100"/>
      <c r="B52" s="382"/>
      <c r="C52" s="382" t="str">
        <f>D5</f>
        <v>1 month</v>
      </c>
      <c r="D52" s="382" t="str">
        <f t="shared" ref="D52" si="0">E5</f>
        <v>3 month</v>
      </c>
      <c r="E52" s="382" t="str">
        <f>G5</f>
        <v>12 month</v>
      </c>
      <c r="F52" s="382" t="str">
        <f>H5</f>
        <v>year-to-date</v>
      </c>
      <c r="G52" s="382" t="str">
        <f>I5</f>
        <v>3 years*</v>
      </c>
      <c r="H52" s="382" t="str">
        <f>J5</f>
        <v>5  years*</v>
      </c>
      <c r="I52" s="382" t="str">
        <f>K5</f>
        <v>10  years*</v>
      </c>
      <c r="J52" s="100"/>
      <c r="K52" s="100"/>
      <c r="L52" s="100"/>
      <c r="M52" s="100"/>
      <c r="N52" s="100"/>
      <c r="O52" s="100"/>
    </row>
    <row r="53" spans="1:15">
      <c r="A53" s="100"/>
      <c r="B53" s="382" t="str">
        <f>B7</f>
        <v>NSX Overall Index</v>
      </c>
      <c r="C53" s="482">
        <f t="shared" ref="C53:D55" si="1">D7/100</f>
        <v>-2.2472700000000234E-3</v>
      </c>
      <c r="D53" s="482">
        <f t="shared" si="1"/>
        <v>6.0976550696881571E-2</v>
      </c>
      <c r="E53" s="482">
        <f t="shared" ref="E53:I55" si="2">G7/100</f>
        <v>4.0638074048236605E-2</v>
      </c>
      <c r="F53" s="482">
        <f t="shared" si="2"/>
        <v>1.652561554842702E-2</v>
      </c>
      <c r="G53" s="482">
        <f t="shared" si="2"/>
        <v>0.11764059075114087</v>
      </c>
      <c r="H53" s="482">
        <f t="shared" si="2"/>
        <v>0.16594713454245436</v>
      </c>
      <c r="I53" s="482">
        <f t="shared" si="2"/>
        <v>9.8279272799850492E-2</v>
      </c>
      <c r="J53" s="100"/>
      <c r="K53" s="100"/>
      <c r="L53" s="100"/>
      <c r="M53" s="100"/>
      <c r="N53" s="100"/>
      <c r="O53" s="100"/>
    </row>
    <row r="54" spans="1:15">
      <c r="A54" s="100"/>
      <c r="B54" s="382" t="str">
        <f>B8</f>
        <v>NSX Local Index</v>
      </c>
      <c r="C54" s="482">
        <f t="shared" si="1"/>
        <v>1.799426000000004E-2</v>
      </c>
      <c r="D54" s="482">
        <f t="shared" si="1"/>
        <v>3.8940573161491798E-2</v>
      </c>
      <c r="E54" s="482">
        <f t="shared" si="2"/>
        <v>0.15503214788677844</v>
      </c>
      <c r="F54" s="482">
        <f t="shared" si="2"/>
        <v>0.10436514991738723</v>
      </c>
      <c r="G54" s="482">
        <f t="shared" si="2"/>
        <v>0.22620586878802285</v>
      </c>
      <c r="H54" s="482">
        <f t="shared" si="2"/>
        <v>0.14412374883695112</v>
      </c>
      <c r="I54" s="482">
        <f t="shared" si="2"/>
        <v>0.11124773881858951</v>
      </c>
      <c r="J54" s="100"/>
      <c r="K54" s="100"/>
      <c r="L54" s="100"/>
      <c r="M54" s="100"/>
      <c r="N54" s="100"/>
      <c r="O54" s="100"/>
    </row>
    <row r="55" spans="1:15">
      <c r="A55" s="100"/>
      <c r="B55" s="382" t="s">
        <v>136</v>
      </c>
      <c r="C55" s="482">
        <f t="shared" si="1"/>
        <v>4.008931900274515E-4</v>
      </c>
      <c r="D55" s="482">
        <f t="shared" si="1"/>
        <v>4.5460258408325238E-2</v>
      </c>
      <c r="E55" s="482">
        <f t="shared" si="2"/>
        <v>4.2577459139677032E-2</v>
      </c>
      <c r="F55" s="482">
        <f t="shared" si="2"/>
        <v>-1.2247397428046813E-3</v>
      </c>
      <c r="G55" s="482">
        <f t="shared" si="2"/>
        <v>0.15706574943291796</v>
      </c>
      <c r="H55" s="482">
        <f t="shared" si="2"/>
        <v>0.18224022507672255</v>
      </c>
      <c r="I55" s="482">
        <f t="shared" si="2"/>
        <v>0</v>
      </c>
      <c r="J55" s="100"/>
      <c r="K55" s="100"/>
      <c r="L55" s="100"/>
      <c r="M55" s="100"/>
      <c r="N55" s="100"/>
      <c r="O55" s="100"/>
    </row>
    <row r="56" spans="1:15">
      <c r="A56" s="100"/>
      <c r="B56" s="382" t="str">
        <f>B11</f>
        <v>IJG ALBI</v>
      </c>
      <c r="C56" s="482">
        <f>D11/100</f>
        <v>1.3989757165619121E-2</v>
      </c>
      <c r="D56" s="482">
        <f>E11/100</f>
        <v>3.0237519455184714E-2</v>
      </c>
      <c r="E56" s="482">
        <f>G11/100</f>
        <v>0.13653615105425887</v>
      </c>
      <c r="F56" s="482">
        <f>H11/100</f>
        <v>4.3798798263114058E-2</v>
      </c>
      <c r="G56" s="482">
        <f>I11/100</f>
        <v>0.14944063623636938</v>
      </c>
      <c r="H56" s="482">
        <f>J11/100</f>
        <v>0.11694541562711613</v>
      </c>
      <c r="I56" s="482">
        <f>K11/100</f>
        <v>0.11061012050670005</v>
      </c>
      <c r="J56" s="100"/>
      <c r="K56" s="100"/>
      <c r="L56" s="100"/>
      <c r="M56" s="100"/>
      <c r="N56" s="100"/>
      <c r="O56" s="100"/>
    </row>
    <row r="57" spans="1:15">
      <c r="A57" s="100"/>
      <c r="B57" s="382" t="str">
        <f>B14</f>
        <v>IJG ILBI</v>
      </c>
      <c r="C57" s="482">
        <f>D14/100</f>
        <v>1.008848032170051E-2</v>
      </c>
      <c r="D57" s="482">
        <f>E14/100</f>
        <v>3.2802295170231588E-2</v>
      </c>
      <c r="E57" s="482">
        <f>G14/100</f>
        <v>0.10823721510802997</v>
      </c>
      <c r="F57" s="482">
        <f>H14/100</f>
        <v>5.084166934997647E-2</v>
      </c>
      <c r="G57" s="482">
        <f>I14/100</f>
        <v>0.12177669569663842</v>
      </c>
      <c r="H57" s="482">
        <f>J14/100</f>
        <v>0.11719090533449217</v>
      </c>
      <c r="I57" s="482">
        <f>K14/100</f>
        <v>0</v>
      </c>
      <c r="J57" s="100"/>
      <c r="K57" s="100"/>
      <c r="L57" s="100"/>
      <c r="M57" s="100"/>
      <c r="N57" s="100"/>
      <c r="O57" s="100"/>
    </row>
    <row r="58" spans="1:15">
      <c r="A58" s="100"/>
      <c r="B58" s="382" t="str">
        <f>B16</f>
        <v xml:space="preserve">IJG Money Market Index </v>
      </c>
      <c r="C58" s="482">
        <f>D16/100</f>
        <v>6.0072406380835552E-3</v>
      </c>
      <c r="D58" s="482">
        <f>E16/100</f>
        <v>1.8492619458005954E-2</v>
      </c>
      <c r="E58" s="482">
        <f>G16/100</f>
        <v>8.084097195809449E-2</v>
      </c>
      <c r="F58" s="482">
        <f>H16/100</f>
        <v>3.7944937125314215E-2</v>
      </c>
      <c r="G58" s="482">
        <f>I16/100</f>
        <v>7.8710315411863352E-2</v>
      </c>
      <c r="H58" s="482">
        <f>J16/100</f>
        <v>6.5491776752794939E-2</v>
      </c>
      <c r="I58" s="482">
        <f>K16/100</f>
        <v>7.0633593145345674E-2</v>
      </c>
      <c r="J58" s="100"/>
      <c r="K58" s="100"/>
      <c r="L58" s="100"/>
      <c r="M58" s="100"/>
      <c r="N58" s="100"/>
      <c r="O58" s="100"/>
    </row>
    <row r="59" spans="1:15">
      <c r="A59" s="100"/>
      <c r="B59" s="382"/>
      <c r="C59" s="382"/>
      <c r="D59" s="382"/>
      <c r="E59" s="382"/>
      <c r="F59" s="382"/>
      <c r="G59" s="382"/>
      <c r="H59" s="382"/>
      <c r="I59" s="382"/>
      <c r="J59" s="100"/>
      <c r="K59" s="100"/>
      <c r="L59" s="100"/>
      <c r="M59" s="100"/>
      <c r="N59" s="100"/>
      <c r="O59" s="100"/>
    </row>
    <row r="60" spans="1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2:13" ht="21">
      <c r="C2" s="408" t="str">
        <f>"Asset Class Matrix [N$,%] - "&amp; TEXT(Map!$N$16, " mmmm yyyy")</f>
        <v>Asset Class Matrix [N$,%] -  June 2025</v>
      </c>
      <c r="D2" s="408"/>
      <c r="E2" s="408"/>
      <c r="F2" s="408"/>
      <c r="G2" s="408"/>
      <c r="H2" s="408"/>
      <c r="I2" s="408"/>
      <c r="J2" s="408"/>
      <c r="K2" s="408"/>
      <c r="L2" s="104" t="s">
        <v>7</v>
      </c>
      <c r="M2" s="104"/>
    </row>
    <row r="4" spans="2:13">
      <c r="D4" s="387" t="s">
        <v>138</v>
      </c>
      <c r="E4" s="387" t="s">
        <v>139</v>
      </c>
      <c r="F4" s="387" t="s">
        <v>140</v>
      </c>
      <c r="G4" s="387" t="s">
        <v>141</v>
      </c>
      <c r="H4" s="387" t="s">
        <v>142</v>
      </c>
      <c r="I4" s="387" t="s">
        <v>143</v>
      </c>
      <c r="J4" s="387" t="s">
        <v>144</v>
      </c>
      <c r="K4" s="387" t="s">
        <v>145</v>
      </c>
    </row>
    <row r="5" spans="2:13" ht="70.150000000000006" customHeight="1">
      <c r="B5" s="396" t="s">
        <v>153</v>
      </c>
      <c r="D5" s="389" t="s">
        <v>172</v>
      </c>
      <c r="E5" s="388" t="s">
        <v>178</v>
      </c>
      <c r="F5" s="389" t="s">
        <v>185</v>
      </c>
      <c r="G5" s="389" t="s">
        <v>185</v>
      </c>
      <c r="H5" s="389" t="s">
        <v>193</v>
      </c>
      <c r="I5" s="389" t="s">
        <v>200</v>
      </c>
      <c r="J5" s="391" t="s">
        <v>207</v>
      </c>
      <c r="K5" s="389" t="s">
        <v>214</v>
      </c>
    </row>
    <row r="6" spans="2:13" ht="70.150000000000006" customHeight="1">
      <c r="B6" s="397"/>
      <c r="D6" s="390" t="s">
        <v>173</v>
      </c>
      <c r="E6" s="391" t="s">
        <v>179</v>
      </c>
      <c r="F6" s="395" t="s">
        <v>186</v>
      </c>
      <c r="G6" s="395" t="s">
        <v>186</v>
      </c>
      <c r="H6" s="390" t="s">
        <v>194</v>
      </c>
      <c r="I6" s="391" t="s">
        <v>201</v>
      </c>
      <c r="J6" s="388" t="s">
        <v>208</v>
      </c>
      <c r="K6" s="390" t="s">
        <v>215</v>
      </c>
    </row>
    <row r="7" spans="2:13" ht="70.150000000000006" customHeight="1">
      <c r="B7" s="398"/>
      <c r="D7" s="395" t="s">
        <v>174</v>
      </c>
      <c r="E7" s="389" t="s">
        <v>180</v>
      </c>
      <c r="F7" s="390" t="s">
        <v>187</v>
      </c>
      <c r="G7" s="390" t="s">
        <v>187</v>
      </c>
      <c r="H7" s="395" t="s">
        <v>195</v>
      </c>
      <c r="I7" s="390" t="s">
        <v>202</v>
      </c>
      <c r="J7" s="389" t="s">
        <v>209</v>
      </c>
      <c r="K7" s="388" t="s">
        <v>216</v>
      </c>
    </row>
    <row r="8" spans="2:13" ht="70.150000000000006" customHeight="1">
      <c r="B8" s="398"/>
      <c r="D8" s="393" t="s">
        <v>175</v>
      </c>
      <c r="E8" s="395" t="s">
        <v>181</v>
      </c>
      <c r="F8" s="393" t="s">
        <v>188</v>
      </c>
      <c r="G8" s="393" t="s">
        <v>188</v>
      </c>
      <c r="H8" s="393" t="s">
        <v>196</v>
      </c>
      <c r="I8" s="395" t="s">
        <v>203</v>
      </c>
      <c r="J8" s="395" t="s">
        <v>210</v>
      </c>
      <c r="K8" s="393" t="s">
        <v>217</v>
      </c>
    </row>
    <row r="9" spans="2:13" ht="70.150000000000006" customHeight="1">
      <c r="D9" s="392" t="s">
        <v>176</v>
      </c>
      <c r="E9" s="390" t="s">
        <v>182</v>
      </c>
      <c r="F9" s="392" t="s">
        <v>189</v>
      </c>
      <c r="G9" s="392" t="s">
        <v>192</v>
      </c>
      <c r="H9" s="391" t="s">
        <v>197</v>
      </c>
      <c r="I9" s="388" t="s">
        <v>204</v>
      </c>
      <c r="J9" s="390" t="s">
        <v>211</v>
      </c>
      <c r="K9" s="392" t="s">
        <v>218</v>
      </c>
    </row>
    <row r="10" spans="2:13" ht="70.150000000000006" customHeight="1">
      <c r="D10" s="391" t="s">
        <v>171</v>
      </c>
      <c r="E10" s="393" t="s">
        <v>183</v>
      </c>
      <c r="F10" s="388" t="s">
        <v>190</v>
      </c>
      <c r="G10" s="388" t="s">
        <v>190</v>
      </c>
      <c r="H10" s="388" t="s">
        <v>198</v>
      </c>
      <c r="I10" s="393" t="s">
        <v>205</v>
      </c>
      <c r="J10" s="393" t="s">
        <v>212</v>
      </c>
      <c r="K10" s="404"/>
    </row>
    <row r="11" spans="2:13" ht="70.150000000000006" customHeight="1">
      <c r="B11" s="399" t="s">
        <v>154</v>
      </c>
      <c r="D11" s="388" t="s">
        <v>177</v>
      </c>
      <c r="E11" s="392" t="s">
        <v>184</v>
      </c>
      <c r="F11" s="391" t="s">
        <v>191</v>
      </c>
      <c r="G11" s="391" t="s">
        <v>191</v>
      </c>
      <c r="H11" s="392" t="s">
        <v>199</v>
      </c>
      <c r="I11" s="392" t="s">
        <v>206</v>
      </c>
      <c r="J11" s="392" t="s">
        <v>213</v>
      </c>
      <c r="K11" s="404"/>
    </row>
    <row r="12" spans="2:13">
      <c r="D12" s="144" t="s">
        <v>19</v>
      </c>
      <c r="K12" s="20"/>
    </row>
    <row r="13" spans="2:13">
      <c r="D13" s="144" t="s">
        <v>151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Normal="10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8" t="s">
        <v>2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30" t="s">
        <v>7</v>
      </c>
      <c r="S2" s="430"/>
    </row>
    <row r="3" spans="2:19" ht="14.25" thickBot="1"/>
    <row r="4" spans="2:19" ht="16.5" thickBot="1">
      <c r="B4" s="437" t="str">
        <f>"Index Total Returns [N$, %] - "&amp; TEXT(Map!$N$16, " mmmm yyyy")</f>
        <v>Index Total Returns [N$, %] -  June 2025</v>
      </c>
      <c r="C4" s="438"/>
      <c r="D4" s="438"/>
      <c r="E4" s="438"/>
      <c r="F4" s="438"/>
      <c r="G4" s="438"/>
      <c r="H4" s="438"/>
      <c r="I4" s="438"/>
      <c r="J4" s="438"/>
      <c r="K4" s="439"/>
      <c r="L4" s="16"/>
      <c r="M4" s="436" t="str">
        <f>"Index Total Returns [N$] – "&amp; TEXT(Map!$N$16, " mmmm yyyy")</f>
        <v>Index Total Returns [N$] –  June 2025</v>
      </c>
      <c r="N4" s="436"/>
      <c r="O4" s="436"/>
      <c r="P4" s="436"/>
      <c r="Q4" s="436"/>
      <c r="R4" s="436"/>
      <c r="S4" s="436"/>
    </row>
    <row r="5" spans="2:19">
      <c r="B5" s="154"/>
      <c r="C5" s="155" t="s">
        <v>25</v>
      </c>
      <c r="D5" s="155" t="s">
        <v>8</v>
      </c>
      <c r="E5" s="155" t="s">
        <v>9</v>
      </c>
      <c r="F5" s="155" t="s">
        <v>10</v>
      </c>
      <c r="G5" s="155" t="s">
        <v>11</v>
      </c>
      <c r="H5" s="155" t="s">
        <v>12</v>
      </c>
      <c r="I5" s="155" t="s">
        <v>13</v>
      </c>
      <c r="J5" s="155" t="s">
        <v>20</v>
      </c>
      <c r="K5" s="156" t="s">
        <v>114</v>
      </c>
      <c r="L5" s="10"/>
      <c r="M5" s="10"/>
      <c r="N5" s="10"/>
      <c r="O5" s="10"/>
      <c r="P5" s="10"/>
    </row>
    <row r="6" spans="2:19">
      <c r="B6" s="157" t="str">
        <f>Summary!B7</f>
        <v>NSX Overall Index</v>
      </c>
      <c r="C6" s="128" t="s">
        <v>27</v>
      </c>
      <c r="D6" s="158">
        <f>Summary!D7</f>
        <v>-0.22472700000000234</v>
      </c>
      <c r="E6" s="158">
        <f>Summary!E7</f>
        <v>6.0976550696881571</v>
      </c>
      <c r="F6" s="158">
        <f>Summary!F7</f>
        <v>1.652561554842702</v>
      </c>
      <c r="G6" s="158">
        <f>Summary!G7</f>
        <v>4.0638074048236605</v>
      </c>
      <c r="H6" s="158">
        <f>Summary!H7</f>
        <v>1.652561554842702</v>
      </c>
      <c r="I6" s="158">
        <f>Summary!I7</f>
        <v>11.764059075114087</v>
      </c>
      <c r="J6" s="158">
        <f>Summary!J7</f>
        <v>16.594713454245436</v>
      </c>
      <c r="K6" s="159">
        <f>Summary!K7</f>
        <v>9.8279272799850492</v>
      </c>
      <c r="L6" s="3"/>
      <c r="M6" s="3"/>
      <c r="N6" s="3"/>
      <c r="O6" s="3"/>
      <c r="P6" s="3"/>
    </row>
    <row r="7" spans="2:19">
      <c r="B7" s="157" t="str">
        <f>Summary!B8</f>
        <v>NSX Local Index</v>
      </c>
      <c r="C7" s="128" t="s">
        <v>26</v>
      </c>
      <c r="D7" s="158">
        <f>Summary!D8</f>
        <v>1.799426000000004</v>
      </c>
      <c r="E7" s="158">
        <f>Summary!E8</f>
        <v>3.8940573161491798</v>
      </c>
      <c r="F7" s="158">
        <f>Summary!F8</f>
        <v>10.436514991738722</v>
      </c>
      <c r="G7" s="158">
        <f>Summary!G8</f>
        <v>15.503214788677845</v>
      </c>
      <c r="H7" s="158">
        <f>Summary!H8</f>
        <v>10.436514991738722</v>
      </c>
      <c r="I7" s="158">
        <f>Summary!I8</f>
        <v>22.620586878802285</v>
      </c>
      <c r="J7" s="158">
        <f>Summary!J8</f>
        <v>14.412374883695112</v>
      </c>
      <c r="K7" s="159">
        <f>Summary!K8</f>
        <v>11.124773881858951</v>
      </c>
      <c r="L7" s="12"/>
      <c r="M7" s="12"/>
      <c r="N7" s="12"/>
      <c r="O7" s="12"/>
      <c r="P7" s="12"/>
    </row>
    <row r="8" spans="2:19">
      <c r="B8" s="157" t="str">
        <f>Summary!B9</f>
        <v>NSX Capped Overall Index</v>
      </c>
      <c r="C8" s="128" t="s">
        <v>149</v>
      </c>
      <c r="D8" s="158">
        <f>Summary!D9</f>
        <v>4.008931900274515E-2</v>
      </c>
      <c r="E8" s="158">
        <f>Summary!E9</f>
        <v>4.5460258408325238</v>
      </c>
      <c r="F8" s="158">
        <f>Summary!F9</f>
        <v>-0.12247397428046813</v>
      </c>
      <c r="G8" s="158">
        <f>Summary!G9</f>
        <v>4.2577459139677032</v>
      </c>
      <c r="H8" s="158">
        <f>Summary!H9</f>
        <v>-0.12247397428046813</v>
      </c>
      <c r="I8" s="158">
        <f>Summary!I9</f>
        <v>15.706574943291795</v>
      </c>
      <c r="J8" s="158">
        <f>Summary!J9</f>
        <v>18.224022507672256</v>
      </c>
      <c r="K8" s="159"/>
      <c r="L8" s="12"/>
      <c r="M8" s="12"/>
      <c r="N8" s="12"/>
      <c r="O8" s="12"/>
      <c r="P8" s="12"/>
    </row>
    <row r="9" spans="2:19" ht="14.25" thickBot="1">
      <c r="B9" s="440"/>
      <c r="C9" s="441"/>
      <c r="D9" s="160"/>
      <c r="E9" s="160"/>
      <c r="F9" s="160"/>
      <c r="G9" s="160"/>
      <c r="H9" s="160"/>
      <c r="I9" s="160"/>
      <c r="J9" s="160"/>
      <c r="K9" s="161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2"/>
      <c r="E10" s="162"/>
      <c r="F10" s="162"/>
      <c r="G10" s="162"/>
      <c r="H10" s="162"/>
      <c r="I10" s="162"/>
      <c r="J10" s="162"/>
      <c r="K10" s="105" t="s">
        <v>28</v>
      </c>
      <c r="L10" s="12"/>
      <c r="M10" s="12"/>
      <c r="N10" s="12"/>
      <c r="O10" s="12"/>
      <c r="P10" s="12"/>
    </row>
    <row r="11" spans="2:19">
      <c r="B11" s="446"/>
      <c r="C11" s="447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44"/>
      <c r="C12" s="444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44"/>
      <c r="C13" s="444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5"/>
      <c r="C16" s="445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37" t="str">
        <f>"Index Total Returns [US$, %] -"&amp; TEXT(Map!$N$16, " mmmm yyyy")</f>
        <v>Index Total Returns [US$, %] - June 2025</v>
      </c>
      <c r="C22" s="438"/>
      <c r="D22" s="438"/>
      <c r="E22" s="438"/>
      <c r="F22" s="438"/>
      <c r="G22" s="438"/>
      <c r="H22" s="438"/>
      <c r="I22" s="438"/>
      <c r="J22" s="438"/>
      <c r="K22" s="439"/>
      <c r="L22" s="12"/>
      <c r="M22" s="436" t="str">
        <f>"Index Total Returns [US$] -"&amp; TEXT(Map!$N$16, " mmmm yyyy")</f>
        <v>Index Total Returns [US$] - June 2025</v>
      </c>
      <c r="N22" s="436"/>
      <c r="O22" s="436"/>
      <c r="P22" s="436"/>
      <c r="Q22" s="436"/>
      <c r="R22" s="436"/>
      <c r="S22" s="436"/>
    </row>
    <row r="23" spans="2:24" ht="15.75">
      <c r="B23" s="163"/>
      <c r="C23" s="164" t="s">
        <v>25</v>
      </c>
      <c r="D23" s="164" t="s">
        <v>8</v>
      </c>
      <c r="E23" s="164" t="s">
        <v>9</v>
      </c>
      <c r="F23" s="164" t="s">
        <v>10</v>
      </c>
      <c r="G23" s="164" t="s">
        <v>11</v>
      </c>
      <c r="H23" s="164" t="s">
        <v>12</v>
      </c>
      <c r="I23" s="164" t="s">
        <v>13</v>
      </c>
      <c r="J23" s="164" t="s">
        <v>20</v>
      </c>
      <c r="K23" s="165" t="s">
        <v>114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42" t="s">
        <v>22</v>
      </c>
      <c r="C24" s="443"/>
      <c r="D24" s="158">
        <f>Summary!D27</f>
        <v>1.6424078862679048</v>
      </c>
      <c r="E24" s="158">
        <f>Summary!E27</f>
        <v>3.4491130206980802</v>
      </c>
      <c r="F24" s="158">
        <f>Summary!F27</f>
        <v>6.3878318409196222</v>
      </c>
      <c r="G24" s="158">
        <f>Summary!G27</f>
        <v>2.7185266319628809</v>
      </c>
      <c r="H24" s="158">
        <f>Summary!H27</f>
        <v>6.3878318409196222</v>
      </c>
      <c r="I24" s="158">
        <f>Summary!I27</f>
        <v>-2.7742668213406874</v>
      </c>
      <c r="J24" s="158">
        <f>Summary!J27</f>
        <v>-0.41054327459555395</v>
      </c>
      <c r="K24" s="159">
        <f>Summary!K27</f>
        <v>-3.6830353117625059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6"/>
      <c r="C25" s="167"/>
      <c r="D25" s="158"/>
      <c r="E25" s="158"/>
      <c r="F25" s="158"/>
      <c r="G25" s="158"/>
      <c r="H25" s="158"/>
      <c r="I25" s="158"/>
      <c r="J25" s="158"/>
      <c r="K25" s="159"/>
      <c r="L25" s="12"/>
      <c r="M25" s="12"/>
      <c r="N25" s="12"/>
      <c r="O25" s="12"/>
      <c r="P25" s="12"/>
      <c r="V25" s="2"/>
      <c r="W25" s="2"/>
      <c r="X25" s="2"/>
    </row>
    <row r="26" spans="2:24">
      <c r="B26" s="157" t="s">
        <v>15</v>
      </c>
      <c r="C26" s="128" t="s">
        <v>27</v>
      </c>
      <c r="D26" s="158">
        <f>Summary!D29</f>
        <v>1.4139899522973343</v>
      </c>
      <c r="E26" s="158">
        <f>Summary!E29</f>
        <v>9.7570831053521054</v>
      </c>
      <c r="F26" s="158">
        <f>Summary!F29</f>
        <v>8.1459562489533575</v>
      </c>
      <c r="G26" s="158">
        <f>Summary!G29</f>
        <v>6.8928097233583507</v>
      </c>
      <c r="H26" s="158">
        <f>Summary!H29</f>
        <v>8.1459562489533575</v>
      </c>
      <c r="I26" s="158">
        <f>Summary!I29</f>
        <v>8.6634258660095895</v>
      </c>
      <c r="J26" s="158">
        <f>Summary!J29</f>
        <v>16.116041699625082</v>
      </c>
      <c r="K26" s="159">
        <f>Summary!K29</f>
        <v>5.7829259360863583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7" t="s">
        <v>16</v>
      </c>
      <c r="C27" s="128" t="s">
        <v>26</v>
      </c>
      <c r="D27" s="158">
        <f>Summary!D30</f>
        <v>3.4713878007994747</v>
      </c>
      <c r="E27" s="158">
        <f>Summary!E30</f>
        <v>7.4774807747720162</v>
      </c>
      <c r="F27" s="158">
        <f>Summary!F30</f>
        <v>17.491013860382985</v>
      </c>
      <c r="G27" s="158">
        <f>Summary!G30</f>
        <v>18.643200443481334</v>
      </c>
      <c r="H27" s="158">
        <f>Summary!H30</f>
        <v>17.491013860382985</v>
      </c>
      <c r="I27" s="158">
        <f>Summary!I30</f>
        <v>19.21876462089045</v>
      </c>
      <c r="J27" s="158">
        <f>Summary!J30</f>
        <v>13.942662573305054</v>
      </c>
      <c r="K27" s="159">
        <f>Summary!K30</f>
        <v>7.0320092196738404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7" t="s">
        <v>150</v>
      </c>
      <c r="C28" s="128" t="s">
        <v>149</v>
      </c>
      <c r="D28" s="158">
        <f>Summary!D31</f>
        <v>1.6831556354075072</v>
      </c>
      <c r="E28" s="158">
        <f>Summary!E31</f>
        <v>8.151936430731066</v>
      </c>
      <c r="F28" s="158">
        <f>Summary!F31</f>
        <v>6.2575344351132323</v>
      </c>
      <c r="G28" s="158">
        <f>Summary!G31</f>
        <v>7.0920205025231109</v>
      </c>
      <c r="H28" s="158">
        <f>Summary!H31</f>
        <v>6.2575344351132323</v>
      </c>
      <c r="I28" s="158">
        <f>Summary!I31</f>
        <v>12.496565824530359</v>
      </c>
      <c r="J28" s="158">
        <f>Summary!J31</f>
        <v>17.738661734310668</v>
      </c>
      <c r="K28" s="159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0"/>
      <c r="C29" s="169"/>
      <c r="D29" s="169"/>
      <c r="E29" s="169"/>
      <c r="F29" s="169"/>
      <c r="G29" s="169"/>
      <c r="H29" s="169"/>
      <c r="I29" s="169"/>
      <c r="J29" s="169"/>
      <c r="K29" s="170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2"/>
      <c r="E30" s="162"/>
      <c r="F30" s="162"/>
      <c r="G30" s="162"/>
      <c r="H30" s="162"/>
      <c r="I30" s="162"/>
      <c r="J30" s="162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8"/>
  <sheetViews>
    <sheetView zoomScale="85" zoomScaleNormal="85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08" t="str">
        <f>"Individual Equity Total Returns [N$,%]" &amp; TEXT(Map!$N$16, " mmmm yyyy")</f>
        <v>Individual Equity Total Returns [N$,%] June 2025</v>
      </c>
      <c r="C2" s="408"/>
      <c r="D2" s="408"/>
      <c r="E2" s="408"/>
      <c r="F2" s="408"/>
      <c r="G2" s="408"/>
      <c r="H2" s="448" t="s">
        <v>7</v>
      </c>
      <c r="I2" s="448"/>
    </row>
    <row r="3" spans="2:11" ht="22.9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27">
      <c r="B4" s="362"/>
      <c r="C4" s="363" t="s">
        <v>77</v>
      </c>
      <c r="D4" s="363" t="s">
        <v>101</v>
      </c>
      <c r="E4" s="364" t="s">
        <v>8</v>
      </c>
      <c r="F4" s="364" t="s">
        <v>9</v>
      </c>
      <c r="G4" s="364" t="s">
        <v>10</v>
      </c>
      <c r="H4" s="364" t="s">
        <v>11</v>
      </c>
      <c r="I4" s="364" t="s">
        <v>12</v>
      </c>
    </row>
    <row r="5" spans="2:11">
      <c r="B5" s="367" t="s">
        <v>220</v>
      </c>
      <c r="C5" s="368"/>
      <c r="D5" s="369"/>
      <c r="E5" s="370">
        <v>-0.26461945050892804</v>
      </c>
      <c r="F5" s="370">
        <v>6.3284402855177797</v>
      </c>
      <c r="G5" s="370">
        <v>4.2609123405590452</v>
      </c>
      <c r="H5" s="370">
        <v>12.15523956678191</v>
      </c>
      <c r="I5" s="370">
        <v>4.2625009277519235</v>
      </c>
      <c r="J5" s="83"/>
    </row>
    <row r="6" spans="2:11">
      <c r="B6" s="85" t="s">
        <v>221</v>
      </c>
      <c r="C6" s="368"/>
      <c r="D6" s="369"/>
      <c r="E6" s="21">
        <v>-0.80869914465783688</v>
      </c>
      <c r="F6" s="21">
        <v>3.5758725933019435</v>
      </c>
      <c r="G6" s="21">
        <v>2.5561988699393483</v>
      </c>
      <c r="H6" s="21">
        <v>8.4856077120022988</v>
      </c>
      <c r="I6" s="21">
        <v>2.5561988699393483</v>
      </c>
      <c r="J6" s="83"/>
    </row>
    <row r="7" spans="2:11">
      <c r="B7" s="56" t="s">
        <v>222</v>
      </c>
      <c r="C7" s="368">
        <v>2164</v>
      </c>
      <c r="D7" s="371">
        <v>1.7830709633016126E-3</v>
      </c>
      <c r="E7" s="22">
        <v>0.41763340000000004</v>
      </c>
      <c r="F7" s="22">
        <v>1.7873939999999997</v>
      </c>
      <c r="G7" s="22">
        <v>8.1676350000000006</v>
      </c>
      <c r="H7" s="22">
        <v>19.113440000000001</v>
      </c>
      <c r="I7" s="22">
        <v>8.1676350000000006</v>
      </c>
      <c r="J7" s="83"/>
    </row>
    <row r="8" spans="2:11">
      <c r="B8" s="56" t="s">
        <v>223</v>
      </c>
      <c r="C8" s="368">
        <v>7569</v>
      </c>
      <c r="D8" s="371">
        <v>0.23953039036532883</v>
      </c>
      <c r="E8" s="22">
        <v>1.5836799999999998</v>
      </c>
      <c r="F8" s="22">
        <v>8.6862619999999993</v>
      </c>
      <c r="G8" s="22">
        <v>2.79122</v>
      </c>
      <c r="H8" s="22">
        <v>4.3011730000000004</v>
      </c>
      <c r="I8" s="22">
        <v>2.79122</v>
      </c>
      <c r="J8" s="83"/>
    </row>
    <row r="9" spans="2:11">
      <c r="B9" s="56" t="s">
        <v>224</v>
      </c>
      <c r="C9" s="368">
        <v>4712</v>
      </c>
      <c r="D9" s="371">
        <v>1.8826059380119117E-3</v>
      </c>
      <c r="E9" s="22">
        <v>2.122692E-2</v>
      </c>
      <c r="F9" s="22">
        <v>0.44766579999999995</v>
      </c>
      <c r="G9" s="22">
        <v>5.4922230000000001</v>
      </c>
      <c r="H9" s="22">
        <v>9.5820290000000004</v>
      </c>
      <c r="I9" s="22">
        <v>5.4922230000000001</v>
      </c>
      <c r="J9" s="83"/>
    </row>
    <row r="10" spans="2:11">
      <c r="B10" s="56" t="s">
        <v>225</v>
      </c>
      <c r="C10" s="368">
        <v>651</v>
      </c>
      <c r="D10" s="371">
        <v>4.4549354962597769E-4</v>
      </c>
      <c r="E10" s="22">
        <v>12.633259999999998</v>
      </c>
      <c r="F10" s="22">
        <v>15.824530000000001</v>
      </c>
      <c r="G10" s="22">
        <v>38.989440000000002</v>
      </c>
      <c r="H10" s="22">
        <v>61.374200000000002</v>
      </c>
      <c r="I10" s="22">
        <v>38.989440000000002</v>
      </c>
      <c r="J10" s="83"/>
    </row>
    <row r="11" spans="2:11">
      <c r="B11" s="56" t="s">
        <v>226</v>
      </c>
      <c r="C11" s="368">
        <v>24305</v>
      </c>
      <c r="D11" s="371">
        <v>6.8647039198750828E-2</v>
      </c>
      <c r="E11" s="22">
        <v>-4.8727980000000004</v>
      </c>
      <c r="F11" s="22">
        <v>-0.87129020000000001</v>
      </c>
      <c r="G11" s="22">
        <v>-9.4783270000000002</v>
      </c>
      <c r="H11" s="22">
        <v>2.7943760000000002</v>
      </c>
      <c r="I11" s="22">
        <v>-9.4783270000000002</v>
      </c>
      <c r="J11" s="83"/>
    </row>
    <row r="12" spans="2:11">
      <c r="B12" s="56" t="s">
        <v>227</v>
      </c>
      <c r="C12" s="368">
        <v>1055</v>
      </c>
      <c r="D12" s="371">
        <v>5.1436855219151199E-4</v>
      </c>
      <c r="E12" s="22">
        <v>0.38058989999999998</v>
      </c>
      <c r="F12" s="22">
        <v>12.57827</v>
      </c>
      <c r="G12" s="22">
        <v>24.10886</v>
      </c>
      <c r="H12" s="22">
        <v>40.732700000000001</v>
      </c>
      <c r="I12" s="22">
        <v>24.10886</v>
      </c>
      <c r="J12" s="83"/>
    </row>
    <row r="13" spans="2:11">
      <c r="B13" s="56" t="s">
        <v>228</v>
      </c>
      <c r="C13" s="368">
        <v>22753</v>
      </c>
      <c r="D13" s="371">
        <v>0.18568013533911851</v>
      </c>
      <c r="E13" s="22">
        <v>-2.4481220000000001</v>
      </c>
      <c r="F13" s="22">
        <v>-1.3779049999999999</v>
      </c>
      <c r="G13" s="22">
        <v>6.4714809999999998</v>
      </c>
      <c r="H13" s="22">
        <v>15.65828</v>
      </c>
      <c r="I13" s="22">
        <v>6.4714809999999998</v>
      </c>
      <c r="J13" s="83"/>
    </row>
    <row r="14" spans="2:11">
      <c r="B14" s="85" t="s">
        <v>229</v>
      </c>
      <c r="C14" s="368"/>
      <c r="D14" s="371"/>
      <c r="E14" s="21">
        <v>1.9047620000000001</v>
      </c>
      <c r="F14" s="21">
        <v>14.702260000000001</v>
      </c>
      <c r="G14" s="21">
        <v>11.876189999999999</v>
      </c>
      <c r="H14" s="21">
        <v>36.923789999999997</v>
      </c>
      <c r="I14" s="21">
        <v>11.876189999999999</v>
      </c>
      <c r="J14" s="83"/>
    </row>
    <row r="15" spans="2:11">
      <c r="B15" s="56" t="s">
        <v>230</v>
      </c>
      <c r="C15" s="368">
        <v>42800</v>
      </c>
      <c r="D15" s="371">
        <v>1.072015334339727E-2</v>
      </c>
      <c r="E15" s="22">
        <v>1.9047620000000001</v>
      </c>
      <c r="F15" s="22">
        <v>14.702260000000001</v>
      </c>
      <c r="G15" s="22">
        <v>11.876189999999999</v>
      </c>
      <c r="H15" s="22">
        <v>36.923789999999997</v>
      </c>
      <c r="I15" s="22">
        <v>11.876189999999999</v>
      </c>
      <c r="J15" s="83"/>
    </row>
    <row r="16" spans="2:11">
      <c r="B16" s="85" t="s">
        <v>231</v>
      </c>
      <c r="C16" s="368"/>
      <c r="D16" s="371"/>
      <c r="E16" s="21">
        <v>0.41943818656581094</v>
      </c>
      <c r="F16" s="21">
        <v>11.459406606953284</v>
      </c>
      <c r="G16" s="21">
        <v>7.6338543541347779</v>
      </c>
      <c r="H16" s="21">
        <v>19.660134564945899</v>
      </c>
      <c r="I16" s="21">
        <v>7.6338543541347779</v>
      </c>
      <c r="J16" s="83"/>
    </row>
    <row r="17" spans="2:10">
      <c r="B17" s="56" t="s">
        <v>232</v>
      </c>
      <c r="C17" s="368">
        <v>3429</v>
      </c>
      <c r="D17" s="371">
        <v>2.6643790695479119E-2</v>
      </c>
      <c r="E17" s="22">
        <v>-1.7478509999999998</v>
      </c>
      <c r="F17" s="22">
        <v>9.8686319999999998</v>
      </c>
      <c r="G17" s="22">
        <v>13.317909999999999</v>
      </c>
      <c r="H17" s="22">
        <v>49.737990000000003</v>
      </c>
      <c r="I17" s="22">
        <v>13.317909999999999</v>
      </c>
      <c r="J17" s="83"/>
    </row>
    <row r="18" spans="2:10">
      <c r="B18" s="56" t="s">
        <v>233</v>
      </c>
      <c r="C18" s="368">
        <v>1207</v>
      </c>
      <c r="D18" s="371">
        <v>3.0857204334790247E-2</v>
      </c>
      <c r="E18" s="22">
        <v>3.4275920000000002</v>
      </c>
      <c r="F18" s="22">
        <v>6.9804510000000004</v>
      </c>
      <c r="G18" s="22">
        <v>1.763978</v>
      </c>
      <c r="H18" s="22">
        <v>5.4917249999999997</v>
      </c>
      <c r="I18" s="22">
        <v>1.763978</v>
      </c>
      <c r="J18" s="83"/>
    </row>
    <row r="19" spans="2:10">
      <c r="B19" s="56" t="s">
        <v>234</v>
      </c>
      <c r="C19" s="368">
        <v>8867</v>
      </c>
      <c r="D19" s="371">
        <v>9.6630095869831942E-2</v>
      </c>
      <c r="E19" s="22">
        <v>5.6420669999999992E-2</v>
      </c>
      <c r="F19" s="22">
        <v>13.328309999999998</v>
      </c>
      <c r="G19" s="22">
        <v>7.9410380000000007</v>
      </c>
      <c r="H19" s="22">
        <v>15.891220000000001</v>
      </c>
      <c r="I19" s="22">
        <v>7.9410380000000007</v>
      </c>
      <c r="J19" s="83"/>
    </row>
    <row r="20" spans="2:10">
      <c r="B20" s="85" t="s">
        <v>235</v>
      </c>
      <c r="C20" s="368"/>
      <c r="D20" s="371"/>
      <c r="E20" s="21">
        <v>0</v>
      </c>
      <c r="F20" s="21">
        <v>0</v>
      </c>
      <c r="G20" s="21">
        <v>1.388889</v>
      </c>
      <c r="H20" s="21">
        <v>9.8379359999999991</v>
      </c>
      <c r="I20" s="21">
        <v>1.388889</v>
      </c>
      <c r="J20" s="83"/>
    </row>
    <row r="21" spans="2:10">
      <c r="B21" s="56" t="s">
        <v>236</v>
      </c>
      <c r="C21" s="368">
        <v>73</v>
      </c>
      <c r="D21" s="371">
        <v>4.7185238456195412E-5</v>
      </c>
      <c r="E21" s="22">
        <v>0</v>
      </c>
      <c r="F21" s="22">
        <v>0</v>
      </c>
      <c r="G21" s="22">
        <v>1.388889</v>
      </c>
      <c r="H21" s="22">
        <v>9.8379359999999991</v>
      </c>
      <c r="I21" s="22">
        <v>1.388889</v>
      </c>
      <c r="J21" s="83"/>
    </row>
    <row r="22" spans="2:10">
      <c r="B22" s="85" t="s">
        <v>237</v>
      </c>
      <c r="C22" s="368"/>
      <c r="D22" s="371"/>
      <c r="E22" s="21">
        <v>-1.7839546620439597</v>
      </c>
      <c r="F22" s="21">
        <v>11.781087333072517</v>
      </c>
      <c r="G22" s="21">
        <v>9.2306164603764849</v>
      </c>
      <c r="H22" s="21">
        <v>31.520797488439708</v>
      </c>
      <c r="I22" s="21">
        <v>9.2306164603764849</v>
      </c>
      <c r="J22" s="83"/>
    </row>
    <row r="23" spans="2:10">
      <c r="B23" s="56" t="s">
        <v>238</v>
      </c>
      <c r="C23" s="368">
        <v>1345</v>
      </c>
      <c r="D23" s="371">
        <v>9.5660916670759475E-4</v>
      </c>
      <c r="E23" s="22">
        <v>0</v>
      </c>
      <c r="F23" s="22">
        <v>0.7490637</v>
      </c>
      <c r="G23" s="22">
        <v>9.1220940000000006</v>
      </c>
      <c r="H23" s="22">
        <v>20.972989999999999</v>
      </c>
      <c r="I23" s="22">
        <v>9.1220940000000006</v>
      </c>
      <c r="J23" s="83"/>
    </row>
    <row r="24" spans="2:10">
      <c r="B24" s="56" t="s">
        <v>239</v>
      </c>
      <c r="C24" s="368">
        <v>1963</v>
      </c>
      <c r="D24" s="371">
        <v>1.482725028666065E-2</v>
      </c>
      <c r="E24" s="22">
        <v>-1.8990500000000001</v>
      </c>
      <c r="F24" s="22">
        <v>12.492839999999999</v>
      </c>
      <c r="G24" s="22">
        <v>9.2376179999999994</v>
      </c>
      <c r="H24" s="22">
        <v>32.201309999999999</v>
      </c>
      <c r="I24" s="22">
        <v>9.2376179999999994</v>
      </c>
      <c r="J24" s="83"/>
    </row>
    <row r="25" spans="2:10">
      <c r="B25" s="85" t="s">
        <v>240</v>
      </c>
      <c r="C25" s="368"/>
      <c r="D25" s="371"/>
      <c r="E25" s="21">
        <v>4.1751110855441222</v>
      </c>
      <c r="F25" s="21">
        <v>18.272722946400144</v>
      </c>
      <c r="G25" s="21">
        <v>8.3737796204737567</v>
      </c>
      <c r="H25" s="21">
        <v>14.962500302540356</v>
      </c>
      <c r="I25" s="21">
        <v>8.4069513601595336</v>
      </c>
      <c r="J25" s="83"/>
    </row>
    <row r="26" spans="2:10">
      <c r="B26" s="56" t="s">
        <v>241</v>
      </c>
      <c r="C26" s="368">
        <v>13226</v>
      </c>
      <c r="D26" s="371">
        <v>2.0311275920509311E-2</v>
      </c>
      <c r="E26" s="22">
        <v>3.8963079999999999</v>
      </c>
      <c r="F26" s="22">
        <v>16.048079999999999</v>
      </c>
      <c r="G26" s="22">
        <v>5.774152</v>
      </c>
      <c r="H26" s="22">
        <v>6.3617119999999998</v>
      </c>
      <c r="I26" s="22">
        <v>5.774152</v>
      </c>
      <c r="J26" s="83"/>
    </row>
    <row r="27" spans="2:10">
      <c r="B27" s="56" t="s">
        <v>242</v>
      </c>
      <c r="C27" s="368">
        <v>2213</v>
      </c>
      <c r="D27" s="371">
        <v>1.3383195730652829E-2</v>
      </c>
      <c r="E27" s="22">
        <v>4.7326079999999999</v>
      </c>
      <c r="F27" s="22">
        <v>22.535990000000002</v>
      </c>
      <c r="G27" s="22">
        <v>12.79307</v>
      </c>
      <c r="H27" s="22">
        <v>28.803129999999999</v>
      </c>
      <c r="I27" s="22">
        <v>12.79307</v>
      </c>
      <c r="J27" s="83"/>
    </row>
    <row r="28" spans="2:10">
      <c r="B28" s="56" t="s">
        <v>243</v>
      </c>
      <c r="C28" s="368">
        <v>12801</v>
      </c>
      <c r="D28" s="371">
        <v>3.7037187530241533E-4</v>
      </c>
      <c r="E28" s="22">
        <v>2.2107649999999999</v>
      </c>
      <c r="F28" s="22">
        <v>2.2107649999999999</v>
      </c>
      <c r="G28" s="22">
        <v>2.2107649999999999</v>
      </c>
      <c r="H28" s="22">
        <v>2.2107649999999999</v>
      </c>
      <c r="I28" s="22">
        <v>2.2107649999999999</v>
      </c>
      <c r="J28" s="83"/>
    </row>
    <row r="29" spans="2:10">
      <c r="B29" s="56" t="s">
        <v>244</v>
      </c>
      <c r="C29" s="368">
        <v>1619.0000000000002</v>
      </c>
      <c r="D29" s="371">
        <v>1.8778011721604874E-4</v>
      </c>
      <c r="E29" s="22">
        <v>-0.43050429999999995</v>
      </c>
      <c r="F29" s="22">
        <v>-2.9376500000000001</v>
      </c>
      <c r="G29" s="22">
        <v>-4.9882629999999999</v>
      </c>
      <c r="H29" s="22">
        <v>-2.234299</v>
      </c>
      <c r="I29" s="22">
        <v>-4.9882629999999999</v>
      </c>
      <c r="J29" s="83"/>
    </row>
    <row r="30" spans="2:10">
      <c r="B30" s="56" t="s">
        <v>245</v>
      </c>
      <c r="C30" s="368">
        <v>30</v>
      </c>
      <c r="D30" s="371">
        <v>4.9307044245917965E-5</v>
      </c>
      <c r="E30" s="22">
        <v>0</v>
      </c>
      <c r="F30" s="22">
        <v>-21.052630000000001</v>
      </c>
      <c r="G30" s="22">
        <v>-23.076920000000001</v>
      </c>
      <c r="H30" s="22">
        <v>-37.5</v>
      </c>
      <c r="I30" s="22">
        <v>0</v>
      </c>
      <c r="J30" s="83"/>
    </row>
    <row r="31" spans="2:10">
      <c r="B31" s="85" t="s">
        <v>246</v>
      </c>
      <c r="C31" s="368"/>
      <c r="D31" s="371"/>
      <c r="E31" s="22"/>
      <c r="F31" s="22"/>
      <c r="G31" s="22"/>
      <c r="H31" s="22"/>
      <c r="I31" s="22"/>
      <c r="J31" s="83"/>
    </row>
    <row r="32" spans="2:10">
      <c r="B32" s="56" t="s">
        <v>247</v>
      </c>
      <c r="C32" s="368">
        <v>1259</v>
      </c>
      <c r="D32" s="371">
        <v>7.3084470688343799E-4</v>
      </c>
      <c r="E32" s="22">
        <v>-0.47430830000000002</v>
      </c>
      <c r="F32" s="22">
        <v>-8.0926120000000004E-2</v>
      </c>
      <c r="G32" s="22">
        <v>-1.8762200000000001E-3</v>
      </c>
      <c r="H32" s="22">
        <v>-8.1856830000000005E-2</v>
      </c>
      <c r="I32" s="22">
        <v>-1.8762200000000001E-3</v>
      </c>
      <c r="J32" s="83"/>
    </row>
    <row r="33" spans="2:10">
      <c r="B33" s="56" t="s">
        <v>248</v>
      </c>
      <c r="C33" s="368">
        <v>850</v>
      </c>
      <c r="D33" s="371">
        <v>1.5813339561311836E-3</v>
      </c>
      <c r="E33" s="22">
        <v>8.7309090000000005</v>
      </c>
      <c r="F33" s="22">
        <v>8.7309090000000005</v>
      </c>
      <c r="G33" s="22">
        <v>25.807369999999995</v>
      </c>
      <c r="H33" s="22">
        <v>24.81935</v>
      </c>
      <c r="I33" s="22">
        <v>25.807369999999995</v>
      </c>
      <c r="J33" s="83"/>
    </row>
    <row r="34" spans="2:10">
      <c r="B34" s="85" t="s">
        <v>249</v>
      </c>
      <c r="C34" s="368"/>
      <c r="D34" s="371"/>
      <c r="E34" s="22"/>
      <c r="F34" s="22"/>
      <c r="G34" s="22"/>
      <c r="H34" s="22"/>
      <c r="I34" s="22"/>
      <c r="J34" s="83"/>
    </row>
    <row r="35" spans="2:10" ht="14.25" thickBot="1">
      <c r="B35" s="56" t="s">
        <v>250</v>
      </c>
      <c r="C35" s="368">
        <v>899</v>
      </c>
      <c r="D35" s="371">
        <v>4.8884026948744022E-4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2"/>
      <c r="C36" s="373"/>
      <c r="D36" s="374"/>
      <c r="E36" s="372"/>
      <c r="F36" s="375"/>
      <c r="G36" s="375"/>
      <c r="H36" s="375"/>
      <c r="I36" s="375"/>
      <c r="J36" s="83"/>
    </row>
    <row r="37" spans="2:10">
      <c r="B37" s="367" t="s">
        <v>251</v>
      </c>
      <c r="C37" s="368"/>
      <c r="D37" s="369"/>
      <c r="E37" s="370">
        <v>5.667675114628282</v>
      </c>
      <c r="F37" s="370">
        <v>17.157336741414142</v>
      </c>
      <c r="G37" s="370">
        <v>10.726518626878832</v>
      </c>
      <c r="H37" s="370">
        <v>0.10472659360871554</v>
      </c>
      <c r="I37" s="370">
        <v>10.726518626878832</v>
      </c>
      <c r="J37" s="83"/>
    </row>
    <row r="38" spans="2:10">
      <c r="B38" s="85" t="s">
        <v>252</v>
      </c>
      <c r="C38" s="368"/>
      <c r="D38" s="369"/>
      <c r="E38" s="21">
        <v>5.667675114628282</v>
      </c>
      <c r="F38" s="21">
        <v>17.157336741414142</v>
      </c>
      <c r="G38" s="21">
        <v>10.726518626878832</v>
      </c>
      <c r="H38" s="21">
        <v>0.10472659360871554</v>
      </c>
      <c r="I38" s="21">
        <v>10.726518626878832</v>
      </c>
      <c r="J38" s="83"/>
    </row>
    <row r="39" spans="2:10">
      <c r="B39" s="56" t="s">
        <v>253</v>
      </c>
      <c r="C39" s="368">
        <v>52565</v>
      </c>
      <c r="D39" s="371">
        <v>0.10569252770494296</v>
      </c>
      <c r="E39" s="22">
        <v>-0.32114870000000001</v>
      </c>
      <c r="F39" s="22">
        <v>4.7510700000000003</v>
      </c>
      <c r="G39" s="22">
        <v>-2.2813050000000001</v>
      </c>
      <c r="H39" s="22">
        <v>-5.059742</v>
      </c>
      <c r="I39" s="22">
        <v>-2.2813050000000001</v>
      </c>
      <c r="J39" s="83"/>
    </row>
    <row r="40" spans="2:10">
      <c r="B40" s="56" t="s">
        <v>254</v>
      </c>
      <c r="C40" s="368">
        <v>9367</v>
      </c>
      <c r="D40" s="371">
        <v>1.9638917751116022E-2</v>
      </c>
      <c r="E40" s="22">
        <v>30.91544</v>
      </c>
      <c r="F40" s="22">
        <v>59.710140000000003</v>
      </c>
      <c r="G40" s="22">
        <v>6.1416430000000002</v>
      </c>
      <c r="H40" s="22">
        <v>-38.633380000000002</v>
      </c>
      <c r="I40" s="22">
        <v>6.1416430000000002</v>
      </c>
      <c r="J40" s="83"/>
    </row>
    <row r="41" spans="2:10">
      <c r="B41" s="56" t="s">
        <v>255</v>
      </c>
      <c r="C41" s="368">
        <v>8</v>
      </c>
      <c r="D41" s="371">
        <v>1.3888423331496054E-4</v>
      </c>
      <c r="E41" s="22">
        <v>14.285709999999998</v>
      </c>
      <c r="F41" s="22">
        <v>-11.11111</v>
      </c>
      <c r="G41" s="22">
        <v>-38.461539999999999</v>
      </c>
      <c r="H41" s="22">
        <v>-52.941179999999996</v>
      </c>
      <c r="I41" s="22">
        <v>-38.461539999999999</v>
      </c>
      <c r="J41" s="83"/>
    </row>
    <row r="42" spans="2:10">
      <c r="B42" s="56" t="s">
        <v>256</v>
      </c>
      <c r="C42" s="368">
        <v>805.00000000000011</v>
      </c>
      <c r="D42" s="371">
        <v>4.8515133881758273E-4</v>
      </c>
      <c r="E42" s="22">
        <v>15.49498</v>
      </c>
      <c r="F42" s="22">
        <v>-4.3943000000000003</v>
      </c>
      <c r="G42" s="22">
        <v>-3.937948</v>
      </c>
      <c r="H42" s="22">
        <v>-21.232880000000002</v>
      </c>
      <c r="I42" s="22">
        <v>-3.937948</v>
      </c>
      <c r="J42" s="83"/>
    </row>
    <row r="43" spans="2:10">
      <c r="B43" s="56" t="s">
        <v>257</v>
      </c>
      <c r="C43" s="368">
        <v>1938</v>
      </c>
      <c r="D43" s="371">
        <v>8.7970974669073186E-3</v>
      </c>
      <c r="E43" s="22">
        <v>25.680930000000004</v>
      </c>
      <c r="F43" s="22">
        <v>59.244039999999998</v>
      </c>
      <c r="G43" s="22">
        <v>47.600909999999999</v>
      </c>
      <c r="H43" s="22">
        <v>18.242830000000001</v>
      </c>
      <c r="I43" s="22">
        <v>47.600909999999999</v>
      </c>
      <c r="J43" s="83"/>
    </row>
    <row r="44" spans="2:10">
      <c r="B44" s="56" t="s">
        <v>258</v>
      </c>
      <c r="C44" s="368">
        <v>3865</v>
      </c>
      <c r="D44" s="371">
        <v>3.0091590234552577E-3</v>
      </c>
      <c r="E44" s="22">
        <v>17.835370000000001</v>
      </c>
      <c r="F44" s="22">
        <v>32.544580000000003</v>
      </c>
      <c r="G44" s="22">
        <v>14.180210000000001</v>
      </c>
      <c r="H44" s="365">
        <v>-3.3508379999999995</v>
      </c>
      <c r="I44" s="22">
        <v>14.180210000000001</v>
      </c>
      <c r="J44" s="83"/>
    </row>
    <row r="45" spans="2:10">
      <c r="B45" s="56" t="s">
        <v>259</v>
      </c>
      <c r="C45" s="368">
        <v>371</v>
      </c>
      <c r="D45" s="371">
        <v>8.9001328588744235E-4</v>
      </c>
      <c r="E45" s="22">
        <v>13.45566</v>
      </c>
      <c r="F45" s="22">
        <v>37.407409999999999</v>
      </c>
      <c r="G45" s="22">
        <v>20.064720000000001</v>
      </c>
      <c r="H45" s="365">
        <v>-23.188410000000001</v>
      </c>
      <c r="I45" s="22">
        <v>20.064720000000001</v>
      </c>
      <c r="J45" s="83"/>
    </row>
    <row r="46" spans="2:10">
      <c r="B46" s="56" t="s">
        <v>260</v>
      </c>
      <c r="C46" s="368">
        <v>538</v>
      </c>
      <c r="D46" s="371">
        <v>8.8623305784364193E-4</v>
      </c>
      <c r="E46" s="22">
        <v>-23.29494</v>
      </c>
      <c r="F46" s="22">
        <v>-13.855130000000001</v>
      </c>
      <c r="G46" s="22">
        <v>-57.693429999999999</v>
      </c>
      <c r="H46" s="365">
        <v>-69.344220000000007</v>
      </c>
      <c r="I46" s="22">
        <v>-57.693429999999999</v>
      </c>
      <c r="J46" s="83"/>
    </row>
    <row r="47" spans="2:10" ht="14.25" thickBot="1">
      <c r="B47" s="376" t="s">
        <v>261</v>
      </c>
      <c r="C47" s="368">
        <v>6273</v>
      </c>
      <c r="D47" s="371">
        <v>4.1111382751571245E-2</v>
      </c>
      <c r="E47" s="377">
        <v>4.140936</v>
      </c>
      <c r="F47" s="377">
        <v>19.172799999999999</v>
      </c>
      <c r="G47" s="377">
        <v>39.827030000000001</v>
      </c>
      <c r="H47" s="377">
        <v>30.691249999999997</v>
      </c>
      <c r="I47" s="377">
        <v>39.827030000000001</v>
      </c>
      <c r="J47" s="83"/>
    </row>
    <row r="48" spans="2:10">
      <c r="B48" s="366"/>
      <c r="C48" s="368"/>
      <c r="D48" s="371"/>
      <c r="E48" s="22"/>
      <c r="F48" s="22"/>
      <c r="G48" s="22"/>
      <c r="H48" s="22"/>
      <c r="I48" s="22"/>
      <c r="J48" s="83"/>
    </row>
    <row r="49" spans="2:10">
      <c r="B49" s="367" t="s">
        <v>155</v>
      </c>
      <c r="C49" s="368"/>
      <c r="D49" s="371"/>
      <c r="E49" s="370">
        <v>-4.7910190881616046</v>
      </c>
      <c r="F49" s="370">
        <v>0.99378927274729811</v>
      </c>
      <c r="G49" s="370">
        <v>-9.7063840056542414</v>
      </c>
      <c r="H49" s="370">
        <v>-4.3434040300410812</v>
      </c>
      <c r="I49" s="370">
        <v>-9.7063840056542414</v>
      </c>
      <c r="J49" s="83"/>
    </row>
    <row r="50" spans="2:10">
      <c r="B50" s="367" t="s">
        <v>156</v>
      </c>
      <c r="C50" s="368"/>
      <c r="D50" s="371"/>
      <c r="E50" s="401"/>
      <c r="F50" s="401"/>
      <c r="G50" s="401"/>
      <c r="H50" s="401"/>
      <c r="I50" s="401"/>
      <c r="J50" s="83"/>
    </row>
    <row r="51" spans="2:10">
      <c r="B51" s="85" t="s">
        <v>157</v>
      </c>
      <c r="C51" s="368"/>
      <c r="D51" s="371"/>
      <c r="E51" s="21">
        <v>0</v>
      </c>
      <c r="F51" s="21">
        <v>5.2411099999999999</v>
      </c>
      <c r="G51" s="21">
        <v>5.3867219999999998</v>
      </c>
      <c r="H51" s="21">
        <v>5.131532</v>
      </c>
      <c r="I51" s="21">
        <v>5.3867219999999998</v>
      </c>
      <c r="J51" s="83"/>
    </row>
    <row r="52" spans="2:10">
      <c r="B52" s="56" t="s">
        <v>158</v>
      </c>
      <c r="C52" s="368">
        <v>2890</v>
      </c>
      <c r="D52" s="371">
        <v>1.8565926883670804E-3</v>
      </c>
      <c r="E52" s="22">
        <v>0</v>
      </c>
      <c r="F52" s="22">
        <v>5.2411099999999999</v>
      </c>
      <c r="G52" s="22">
        <v>5.3867219999999998</v>
      </c>
      <c r="H52" s="22">
        <v>5.131532</v>
      </c>
      <c r="I52" s="22">
        <v>5.3867219999999998</v>
      </c>
      <c r="J52" s="83"/>
    </row>
    <row r="53" spans="2:10">
      <c r="B53" s="85" t="s">
        <v>159</v>
      </c>
      <c r="C53" s="368"/>
      <c r="D53" s="371"/>
      <c r="E53" s="21">
        <v>-9.5447249999999997</v>
      </c>
      <c r="F53" s="21">
        <v>-7.8135990000000008</v>
      </c>
      <c r="G53" s="21">
        <v>-20.764500000000002</v>
      </c>
      <c r="H53" s="21">
        <v>-22.402610000000003</v>
      </c>
      <c r="I53" s="21">
        <v>-20.764500000000002</v>
      </c>
      <c r="J53" s="83"/>
    </row>
    <row r="54" spans="2:10">
      <c r="B54" s="56" t="s">
        <v>160</v>
      </c>
      <c r="C54" s="368">
        <v>5237</v>
      </c>
      <c r="D54" s="371">
        <v>2.803829808367451E-3</v>
      </c>
      <c r="E54" s="22">
        <v>-9.5447249999999997</v>
      </c>
      <c r="F54" s="22">
        <v>-7.813599</v>
      </c>
      <c r="G54" s="22">
        <v>-20.764500000000002</v>
      </c>
      <c r="H54" s="22">
        <v>-22.402609999999999</v>
      </c>
      <c r="I54" s="22">
        <v>-20.764500000000002</v>
      </c>
      <c r="J54" s="83"/>
    </row>
    <row r="55" spans="2:10">
      <c r="B55" s="367" t="s">
        <v>161</v>
      </c>
      <c r="C55" s="368"/>
      <c r="D55" s="371"/>
      <c r="E55" s="401"/>
      <c r="F55" s="401"/>
      <c r="G55" s="401"/>
      <c r="H55" s="401"/>
      <c r="I55" s="401"/>
      <c r="J55" s="83"/>
    </row>
    <row r="56" spans="2:10">
      <c r="B56" s="85" t="s">
        <v>162</v>
      </c>
      <c r="C56" s="368"/>
      <c r="D56" s="371"/>
      <c r="E56" s="21">
        <v>-2.7192796205683671</v>
      </c>
      <c r="F56" s="402">
        <v>-0.74910193858199181</v>
      </c>
      <c r="G56" s="402">
        <v>-27.969356902582074</v>
      </c>
      <c r="H56" s="402">
        <v>-18.455193427963554</v>
      </c>
      <c r="I56" s="402">
        <v>-27.969356902582074</v>
      </c>
      <c r="J56" s="83"/>
    </row>
    <row r="57" spans="2:10">
      <c r="B57" s="56" t="s">
        <v>163</v>
      </c>
      <c r="C57" s="368">
        <v>290</v>
      </c>
      <c r="D57" s="371">
        <v>2.8925567702708094E-5</v>
      </c>
      <c r="E57" s="22">
        <v>0</v>
      </c>
      <c r="F57" s="22">
        <v>0</v>
      </c>
      <c r="G57" s="22">
        <v>16</v>
      </c>
      <c r="H57" s="22">
        <v>51.225619999999992</v>
      </c>
      <c r="I57" s="22">
        <v>16</v>
      </c>
      <c r="J57" s="83"/>
    </row>
    <row r="58" spans="2:10">
      <c r="B58" s="56" t="s">
        <v>164</v>
      </c>
      <c r="C58" s="368">
        <v>7142</v>
      </c>
      <c r="D58" s="371">
        <v>1.6478201218635944E-2</v>
      </c>
      <c r="E58" s="22">
        <v>-2.7240530000000001</v>
      </c>
      <c r="F58" s="22">
        <v>-0.75041690000000005</v>
      </c>
      <c r="G58" s="22">
        <v>-28.046539999999997</v>
      </c>
      <c r="H58" s="22">
        <v>-18.57751</v>
      </c>
      <c r="I58" s="22">
        <v>-28.046539999999997</v>
      </c>
      <c r="J58" s="83"/>
    </row>
    <row r="59" spans="2:10">
      <c r="B59" s="367" t="s">
        <v>165</v>
      </c>
      <c r="C59" s="368"/>
      <c r="D59" s="371"/>
      <c r="E59" s="401"/>
      <c r="F59" s="401"/>
      <c r="G59" s="401"/>
      <c r="H59" s="401"/>
      <c r="I59" s="401"/>
      <c r="J59" s="83"/>
    </row>
    <row r="60" spans="2:10">
      <c r="B60" s="85" t="s">
        <v>166</v>
      </c>
      <c r="C60" s="368"/>
      <c r="D60" s="371"/>
      <c r="E60" s="21">
        <v>-5.1573580000000003</v>
      </c>
      <c r="F60" s="402">
        <v>1.554765</v>
      </c>
      <c r="G60" s="402">
        <v>-5.9592530000000004</v>
      </c>
      <c r="H60" s="402">
        <v>-1.069674</v>
      </c>
      <c r="I60" s="402">
        <v>-5.9592530000000004</v>
      </c>
      <c r="J60" s="83"/>
    </row>
    <row r="61" spans="2:10">
      <c r="B61" s="56" t="s">
        <v>167</v>
      </c>
      <c r="C61" s="368">
        <v>27695</v>
      </c>
      <c r="D61" s="371">
        <v>8.1249503590916525E-2</v>
      </c>
      <c r="E61" s="22">
        <v>-5.1573580000000003</v>
      </c>
      <c r="F61" s="22">
        <v>1.554765</v>
      </c>
      <c r="G61" s="22">
        <v>-5.9592530000000004</v>
      </c>
      <c r="H61" s="22">
        <v>-1.069674</v>
      </c>
      <c r="I61" s="22">
        <v>-5.9592530000000004</v>
      </c>
      <c r="J61" s="83"/>
    </row>
    <row r="62" spans="2:10">
      <c r="B62" s="60" t="s">
        <v>89</v>
      </c>
      <c r="J62" s="83"/>
    </row>
    <row r="65" spans="2:4">
      <c r="D65" s="99"/>
    </row>
    <row r="68" spans="2:4">
      <c r="B68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08" t="s">
        <v>62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30" t="s">
        <v>7</v>
      </c>
      <c r="S2" s="430"/>
    </row>
    <row r="3" spans="2:19" ht="14.25" thickBot="1"/>
    <row r="4" spans="2:19" ht="15.75" customHeight="1">
      <c r="B4" s="437" t="str">
        <f>"Bond Performance Index Total Returns (%)  - as at "&amp; TEXT(Map!$N$16, " mmmm yyyy")</f>
        <v>Bond Performance Index Total Returns (%)  - as at  June 2025</v>
      </c>
      <c r="C4" s="438"/>
      <c r="D4" s="438"/>
      <c r="E4" s="438"/>
      <c r="F4" s="438"/>
      <c r="G4" s="438"/>
      <c r="H4" s="438"/>
      <c r="I4" s="438"/>
      <c r="J4" s="439"/>
      <c r="L4" s="449" t="s">
        <v>68</v>
      </c>
      <c r="M4" s="449"/>
      <c r="N4" s="449"/>
      <c r="O4" s="449"/>
      <c r="P4" s="449"/>
      <c r="Q4" s="449"/>
      <c r="R4" s="449"/>
      <c r="S4" s="449"/>
    </row>
    <row r="5" spans="2:19">
      <c r="B5" s="171"/>
      <c r="C5" s="128" t="s">
        <v>8</v>
      </c>
      <c r="D5" s="128" t="s">
        <v>9</v>
      </c>
      <c r="E5" s="128" t="s">
        <v>10</v>
      </c>
      <c r="F5" s="128" t="s">
        <v>11</v>
      </c>
      <c r="G5" s="128" t="s">
        <v>12</v>
      </c>
      <c r="H5" s="128" t="s">
        <v>13</v>
      </c>
      <c r="I5" s="128" t="s">
        <v>20</v>
      </c>
      <c r="J5" s="172" t="s">
        <v>114</v>
      </c>
    </row>
    <row r="6" spans="2:19">
      <c r="B6" s="173"/>
      <c r="C6" s="3"/>
      <c r="D6" s="3"/>
      <c r="E6" s="3"/>
      <c r="F6" s="3"/>
      <c r="G6" s="3"/>
      <c r="H6" s="3"/>
      <c r="I6" s="3"/>
      <c r="J6" s="174"/>
    </row>
    <row r="7" spans="2:19">
      <c r="B7" s="157" t="s">
        <v>63</v>
      </c>
      <c r="C7" s="175">
        <f>Summary!D11</f>
        <v>1.3989757165619121</v>
      </c>
      <c r="D7" s="175">
        <f>Summary!E11</f>
        <v>3.0237519455184714</v>
      </c>
      <c r="E7" s="175">
        <f>Summary!F11</f>
        <v>4.3798798263114058</v>
      </c>
      <c r="F7" s="175">
        <f>Summary!G11</f>
        <v>13.653615105425887</v>
      </c>
      <c r="G7" s="175">
        <f>Summary!H11</f>
        <v>4.3798798263114058</v>
      </c>
      <c r="H7" s="175">
        <f>Summary!I11</f>
        <v>14.944063623636939</v>
      </c>
      <c r="I7" s="175">
        <f>Summary!J11</f>
        <v>11.694541562711613</v>
      </c>
      <c r="J7" s="176">
        <f>Summary!K11</f>
        <v>11.061012050670005</v>
      </c>
    </row>
    <row r="8" spans="2:19">
      <c r="B8" s="157"/>
      <c r="C8" s="175"/>
      <c r="D8" s="175"/>
      <c r="E8" s="175"/>
      <c r="F8" s="175"/>
      <c r="G8" s="175"/>
      <c r="H8" s="175"/>
      <c r="I8" s="175"/>
      <c r="J8" s="176"/>
    </row>
    <row r="9" spans="2:19">
      <c r="B9" s="157" t="s">
        <v>64</v>
      </c>
      <c r="C9" s="175">
        <f>Summary!D12</f>
        <v>1.3989757165619121</v>
      </c>
      <c r="D9" s="175">
        <f>Summary!E12</f>
        <v>3.0237519455184714</v>
      </c>
      <c r="E9" s="175">
        <f>Summary!F12</f>
        <v>4.3798798263114058</v>
      </c>
      <c r="F9" s="175">
        <f>Summary!G12</f>
        <v>13.653615105425887</v>
      </c>
      <c r="G9" s="175">
        <f>Summary!H12</f>
        <v>4.3798798263114058</v>
      </c>
      <c r="H9" s="175">
        <f>Summary!I12</f>
        <v>14.944063623636939</v>
      </c>
      <c r="I9" s="175">
        <f>Summary!J12</f>
        <v>11.694541562711613</v>
      </c>
      <c r="J9" s="176">
        <f>Summary!K12</f>
        <v>11.061012050670005</v>
      </c>
    </row>
    <row r="10" spans="2:19">
      <c r="B10" s="157"/>
      <c r="C10" s="175"/>
      <c r="D10" s="175"/>
      <c r="E10" s="175"/>
      <c r="F10" s="175"/>
      <c r="G10" s="175"/>
      <c r="H10" s="175"/>
      <c r="I10" s="175"/>
      <c r="J10" s="176"/>
    </row>
    <row r="11" spans="2:19">
      <c r="B11" s="157" t="s">
        <v>131</v>
      </c>
      <c r="C11" s="175"/>
      <c r="D11" s="175"/>
      <c r="E11" s="175"/>
      <c r="F11" s="175"/>
      <c r="G11" s="175"/>
      <c r="H11" s="175"/>
      <c r="I11" s="175"/>
      <c r="J11" s="176"/>
    </row>
    <row r="12" spans="2:19" ht="14.25" thickBot="1">
      <c r="B12" s="140"/>
      <c r="C12" s="177"/>
      <c r="D12" s="177"/>
      <c r="E12" s="177"/>
      <c r="F12" s="177"/>
      <c r="G12" s="177"/>
      <c r="H12" s="177"/>
      <c r="I12" s="177"/>
      <c r="J12" s="178"/>
    </row>
    <row r="13" spans="2:19">
      <c r="B13" s="18" t="s">
        <v>19</v>
      </c>
      <c r="C13" s="18"/>
      <c r="D13" s="162"/>
      <c r="E13" s="162"/>
      <c r="F13" s="162"/>
      <c r="G13" s="162"/>
      <c r="H13" s="162"/>
      <c r="I13" s="162"/>
      <c r="J13" s="105" t="s">
        <v>28</v>
      </c>
    </row>
    <row r="14" spans="2:19" ht="15.75" customHeight="1">
      <c r="B14" s="20" t="s">
        <v>129</v>
      </c>
    </row>
    <row r="15" spans="2:19">
      <c r="B15" s="20" t="s">
        <v>130</v>
      </c>
    </row>
    <row r="21" spans="2:19">
      <c r="L21" s="20" t="s">
        <v>28</v>
      </c>
    </row>
    <row r="22" spans="2:19" ht="14.25" thickBot="1"/>
    <row r="23" spans="2:19" ht="15.75">
      <c r="B23" s="437" t="str">
        <f>"Bond Performance, Index Total Returns  (US$- terms),(%) - as at "&amp; TEXT(Map!$N$16, " mmmm yyyy")</f>
        <v>Bond Performance, Index Total Returns  (US$- terms),(%) - as at  June 2025</v>
      </c>
      <c r="C23" s="438"/>
      <c r="D23" s="438"/>
      <c r="E23" s="438"/>
      <c r="F23" s="438"/>
      <c r="G23" s="438"/>
      <c r="H23" s="438"/>
      <c r="I23" s="438"/>
      <c r="J23" s="439"/>
      <c r="L23" s="449" t="s">
        <v>69</v>
      </c>
      <c r="M23" s="449"/>
      <c r="N23" s="449"/>
      <c r="O23" s="449"/>
      <c r="P23" s="449"/>
      <c r="Q23" s="449"/>
      <c r="R23" s="449"/>
      <c r="S23" s="449"/>
    </row>
    <row r="24" spans="2:19">
      <c r="B24" s="171"/>
      <c r="C24" s="128" t="s">
        <v>8</v>
      </c>
      <c r="D24" s="128" t="s">
        <v>9</v>
      </c>
      <c r="E24" s="128" t="s">
        <v>10</v>
      </c>
      <c r="F24" s="128" t="s">
        <v>11</v>
      </c>
      <c r="G24" s="128" t="s">
        <v>12</v>
      </c>
      <c r="H24" s="128" t="s">
        <v>13</v>
      </c>
      <c r="I24" s="128" t="s">
        <v>20</v>
      </c>
      <c r="J24" s="172" t="s">
        <v>114</v>
      </c>
    </row>
    <row r="25" spans="2:19">
      <c r="B25" s="171"/>
      <c r="C25" s="128"/>
      <c r="D25" s="128"/>
      <c r="E25" s="128"/>
      <c r="F25" s="128"/>
      <c r="G25" s="128"/>
      <c r="H25" s="128"/>
      <c r="I25" s="128"/>
      <c r="J25" s="172"/>
    </row>
    <row r="26" spans="2:19">
      <c r="B26" s="157" t="s">
        <v>65</v>
      </c>
      <c r="C26" s="175">
        <f>Summary!D33</f>
        <v>3.0643604903256128</v>
      </c>
      <c r="D26" s="175">
        <f>Summary!E33</f>
        <v>6.5771575882830335</v>
      </c>
      <c r="E26" s="175">
        <f>Summary!F33</f>
        <v>11.047491025370171</v>
      </c>
      <c r="F26" s="175">
        <f>Summary!G33</f>
        <v>16.743318900255488</v>
      </c>
      <c r="G26" s="175">
        <f>Summary!H33</f>
        <v>11.047491025370171</v>
      </c>
      <c r="H26" s="175">
        <f>Summary!I33</f>
        <v>11.755208603425649</v>
      </c>
      <c r="I26" s="175">
        <f>Summary!J33</f>
        <v>11.23598713423557</v>
      </c>
      <c r="J26" s="176">
        <f>Summary!K33</f>
        <v>6.9705957592430146</v>
      </c>
    </row>
    <row r="27" spans="2:19">
      <c r="B27" s="157"/>
      <c r="C27" s="175"/>
      <c r="D27" s="175"/>
      <c r="E27" s="175"/>
      <c r="F27" s="175"/>
      <c r="G27" s="175"/>
      <c r="H27" s="175"/>
      <c r="I27" s="175"/>
      <c r="J27" s="176"/>
    </row>
    <row r="28" spans="2:19">
      <c r="B28" s="157" t="s">
        <v>66</v>
      </c>
      <c r="C28" s="175">
        <f>Summary!D34</f>
        <v>3.0643604903256128</v>
      </c>
      <c r="D28" s="175">
        <f>Summary!E34</f>
        <v>6.5771575882830335</v>
      </c>
      <c r="E28" s="175">
        <f>Summary!F34</f>
        <v>11.047491025370171</v>
      </c>
      <c r="F28" s="175">
        <f>Summary!G34</f>
        <v>16.74331890025551</v>
      </c>
      <c r="G28" s="175">
        <f>Summary!H34</f>
        <v>11.047491025370171</v>
      </c>
      <c r="H28" s="175">
        <f>Summary!I34</f>
        <v>11.756638338305248</v>
      </c>
      <c r="I28" s="175">
        <f>Summary!J34</f>
        <v>11.259126816846067</v>
      </c>
      <c r="J28" s="176">
        <f>Summary!K34</f>
        <v>6.9955249494725091</v>
      </c>
    </row>
    <row r="29" spans="2:19">
      <c r="B29" s="157"/>
      <c r="C29" s="175"/>
      <c r="D29" s="175"/>
      <c r="E29" s="175"/>
      <c r="F29" s="175"/>
      <c r="G29" s="175"/>
      <c r="H29" s="175"/>
      <c r="I29" s="175"/>
      <c r="J29" s="176"/>
    </row>
    <row r="30" spans="2:19">
      <c r="B30" s="157" t="s">
        <v>132</v>
      </c>
      <c r="C30" s="175"/>
      <c r="D30" s="175"/>
      <c r="E30" s="175"/>
      <c r="F30" s="175"/>
      <c r="G30" s="175"/>
      <c r="H30" s="175"/>
      <c r="I30" s="175"/>
      <c r="J30" s="176"/>
    </row>
    <row r="31" spans="2:19" ht="14.25" thickBot="1">
      <c r="B31" s="140"/>
      <c r="C31" s="179"/>
      <c r="D31" s="179"/>
      <c r="E31" s="179"/>
      <c r="F31" s="179"/>
      <c r="G31" s="179"/>
      <c r="H31" s="179"/>
      <c r="I31" s="179"/>
      <c r="J31" s="180"/>
    </row>
    <row r="32" spans="2:19" ht="14.25" thickBot="1">
      <c r="B32" s="181" t="s">
        <v>67</v>
      </c>
      <c r="C32" s="182">
        <f>Summary!D27</f>
        <v>1.6424078862679048</v>
      </c>
      <c r="D32" s="182">
        <f>Summary!E27</f>
        <v>3.4491130206980802</v>
      </c>
      <c r="E32" s="182">
        <f>Summary!F27</f>
        <v>6.3878318409196222</v>
      </c>
      <c r="F32" s="182">
        <f>Summary!G27</f>
        <v>2.7185266319628809</v>
      </c>
      <c r="G32" s="182">
        <f>Summary!H27</f>
        <v>6.3878318409196222</v>
      </c>
      <c r="H32" s="182">
        <f>Summary!I27</f>
        <v>-2.7742668213406874</v>
      </c>
      <c r="I32" s="182">
        <f>Summary!J27</f>
        <v>-0.41054327459555395</v>
      </c>
      <c r="J32" s="183">
        <f>Summary!K27</f>
        <v>-3.6830353117625059</v>
      </c>
    </row>
    <row r="33" spans="2:12">
      <c r="B33" s="18" t="s">
        <v>19</v>
      </c>
      <c r="C33" s="18"/>
      <c r="D33" s="162"/>
      <c r="E33" s="162"/>
      <c r="F33" s="162"/>
      <c r="G33" s="162"/>
      <c r="H33" s="162"/>
      <c r="I33" s="162"/>
      <c r="J33" s="105" t="s">
        <v>28</v>
      </c>
    </row>
    <row r="34" spans="2:12">
      <c r="B34" s="20" t="s">
        <v>129</v>
      </c>
    </row>
    <row r="35" spans="2:12">
      <c r="B35" s="20" t="s">
        <v>130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08" t="s">
        <v>17</v>
      </c>
      <c r="C2" s="408"/>
      <c r="D2" s="408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5"/>
      <c r="S2" s="25"/>
      <c r="T2" s="104" t="s">
        <v>7</v>
      </c>
      <c r="U2" s="383" t="str">
        <f>IF((SUM(C60:G60)+SUM(P84:T84)+SUM(P93:T93)+SUM(J143:N143))&gt;0,"CHECK WEIGHTS","")</f>
        <v/>
      </c>
      <c r="V2" s="55"/>
    </row>
    <row r="3" spans="2:22" ht="14.25" thickBot="1"/>
    <row r="4" spans="2:22" ht="16.5" thickBot="1">
      <c r="B4" s="452" t="str">
        <f>"Bond Performance Index Total Returns (%)  - as at "&amp;TEXT(Map!$N$16,"mmmm  yyyy")</f>
        <v>Bond Performance Index Total Returns (%)  - as at June  2025</v>
      </c>
      <c r="C4" s="453"/>
      <c r="D4" s="453"/>
      <c r="E4" s="453"/>
      <c r="F4" s="453"/>
      <c r="G4" s="453"/>
      <c r="H4" s="453"/>
      <c r="I4" s="453"/>
      <c r="J4" s="454"/>
      <c r="L4" s="455" t="str">
        <f>"Bond Performance, Index Total Returns  (US$- terms),(%) - as at "&amp;TEXT(Map!$N$16,"mmmm  yyyy")</f>
        <v>Bond Performance, Index Total Returns  (US$- terms),(%) - as at June  2025</v>
      </c>
      <c r="M4" s="456"/>
      <c r="N4" s="456"/>
      <c r="O4" s="456"/>
      <c r="P4" s="456"/>
      <c r="Q4" s="456"/>
      <c r="R4" s="456"/>
      <c r="S4" s="456"/>
      <c r="T4" s="457"/>
    </row>
    <row r="5" spans="2:22" ht="15.75">
      <c r="B5" s="186"/>
      <c r="C5" s="187" t="s">
        <v>8</v>
      </c>
      <c r="D5" s="187" t="s">
        <v>9</v>
      </c>
      <c r="E5" s="187" t="s">
        <v>10</v>
      </c>
      <c r="F5" s="187" t="s">
        <v>11</v>
      </c>
      <c r="G5" s="188" t="s">
        <v>12</v>
      </c>
      <c r="H5" s="187" t="s">
        <v>13</v>
      </c>
      <c r="I5" s="187" t="s">
        <v>20</v>
      </c>
      <c r="J5" s="189" t="s">
        <v>114</v>
      </c>
      <c r="L5" s="186"/>
      <c r="M5" s="190" t="s">
        <v>8</v>
      </c>
      <c r="N5" s="190" t="s">
        <v>9</v>
      </c>
      <c r="O5" s="190" t="s">
        <v>10</v>
      </c>
      <c r="P5" s="190" t="s">
        <v>11</v>
      </c>
      <c r="Q5" s="450" t="s">
        <v>12</v>
      </c>
      <c r="R5" s="190" t="s">
        <v>13</v>
      </c>
      <c r="S5" s="190" t="s">
        <v>20</v>
      </c>
      <c r="T5" s="191" t="s">
        <v>114</v>
      </c>
    </row>
    <row r="6" spans="2:22" ht="15.75">
      <c r="B6" s="192"/>
      <c r="C6" s="193"/>
      <c r="D6" s="193"/>
      <c r="E6" s="193"/>
      <c r="F6" s="193"/>
      <c r="G6" s="193"/>
      <c r="H6" s="193"/>
      <c r="I6" s="193"/>
      <c r="J6" s="194"/>
      <c r="L6" s="195"/>
      <c r="M6" s="196"/>
      <c r="N6" s="196"/>
      <c r="O6" s="196"/>
      <c r="P6" s="196"/>
      <c r="Q6" s="451"/>
      <c r="R6" s="196"/>
      <c r="S6" s="196"/>
      <c r="T6" s="197"/>
    </row>
    <row r="7" spans="2:22" ht="15.75">
      <c r="B7" s="198" t="s">
        <v>63</v>
      </c>
      <c r="C7" s="184">
        <f>Summary!D11</f>
        <v>1.3989757165619121</v>
      </c>
      <c r="D7" s="184">
        <f>Summary!E11</f>
        <v>3.0237519455184714</v>
      </c>
      <c r="E7" s="184">
        <f>Summary!F11</f>
        <v>4.3798798263114058</v>
      </c>
      <c r="F7" s="184">
        <f>Summary!G11</f>
        <v>13.653615105425887</v>
      </c>
      <c r="G7" s="184">
        <f>Summary!H11</f>
        <v>4.3798798263114058</v>
      </c>
      <c r="H7" s="184">
        <f>Summary!I11</f>
        <v>14.944063623636939</v>
      </c>
      <c r="I7" s="184">
        <f>Summary!J11</f>
        <v>11.694541562711613</v>
      </c>
      <c r="J7" s="199">
        <f>Summary!K11</f>
        <v>11.061012050670005</v>
      </c>
      <c r="L7" s="198" t="s">
        <v>65</v>
      </c>
      <c r="M7" s="184">
        <f>Summary!D33</f>
        <v>3.0643604903256128</v>
      </c>
      <c r="N7" s="184">
        <f>Summary!E33</f>
        <v>6.5771575882830335</v>
      </c>
      <c r="O7" s="184">
        <f>Summary!F33</f>
        <v>11.047491025370171</v>
      </c>
      <c r="P7" s="184">
        <f>Summary!G33</f>
        <v>16.743318900255488</v>
      </c>
      <c r="Q7" s="184">
        <f>Summary!H33</f>
        <v>11.047491025370171</v>
      </c>
      <c r="R7" s="184">
        <f>Summary!I33</f>
        <v>11.755208603425649</v>
      </c>
      <c r="S7" s="184">
        <f>Summary!J33</f>
        <v>11.23598713423557</v>
      </c>
      <c r="T7" s="199">
        <f>Summary!K33</f>
        <v>6.9705957592430146</v>
      </c>
    </row>
    <row r="8" spans="2:22" ht="15.75">
      <c r="B8" s="200"/>
      <c r="C8" s="380"/>
      <c r="D8" s="184"/>
      <c r="E8" s="184"/>
      <c r="F8" s="184"/>
      <c r="G8" s="184"/>
      <c r="H8" s="184"/>
      <c r="I8" s="184"/>
      <c r="J8" s="199"/>
      <c r="L8" s="200"/>
      <c r="M8" s="184"/>
      <c r="N8" s="184"/>
      <c r="O8" s="184"/>
      <c r="P8" s="184"/>
      <c r="Q8" s="184"/>
      <c r="R8" s="184"/>
      <c r="S8" s="184"/>
      <c r="T8" s="199"/>
    </row>
    <row r="9" spans="2:22" ht="15.75">
      <c r="B9" s="198" t="s">
        <v>64</v>
      </c>
      <c r="C9" s="184">
        <f>Summary!D12</f>
        <v>1.3989757165619121</v>
      </c>
      <c r="D9" s="184">
        <f>Summary!E12</f>
        <v>3.0237519455184714</v>
      </c>
      <c r="E9" s="184">
        <f>Summary!F12</f>
        <v>4.3798798263114058</v>
      </c>
      <c r="F9" s="184">
        <f>Summary!G12</f>
        <v>13.653615105425887</v>
      </c>
      <c r="G9" s="184">
        <f>Summary!H12</f>
        <v>4.3798798263114058</v>
      </c>
      <c r="H9" s="184">
        <f>Summary!I12</f>
        <v>14.944063623636939</v>
      </c>
      <c r="I9" s="184">
        <f>Summary!J12</f>
        <v>11.694541562711613</v>
      </c>
      <c r="J9" s="199">
        <f>Summary!K12</f>
        <v>11.061012050670005</v>
      </c>
      <c r="L9" s="198" t="s">
        <v>66</v>
      </c>
      <c r="M9" s="184">
        <f>Summary!D34</f>
        <v>3.0643604903256128</v>
      </c>
      <c r="N9" s="184">
        <f>Summary!E34</f>
        <v>6.5771575882830335</v>
      </c>
      <c r="O9" s="184">
        <f>Summary!F34</f>
        <v>11.047491025370171</v>
      </c>
      <c r="P9" s="184">
        <f>Summary!G34</f>
        <v>16.74331890025551</v>
      </c>
      <c r="Q9" s="184">
        <f>Summary!H34</f>
        <v>11.047491025370171</v>
      </c>
      <c r="R9" s="184">
        <f>Summary!I34</f>
        <v>11.756638338305248</v>
      </c>
      <c r="S9" s="184">
        <f>Summary!J34</f>
        <v>11.259126816846067</v>
      </c>
      <c r="T9" s="199">
        <f>Summary!K34</f>
        <v>6.9955249494725091</v>
      </c>
    </row>
    <row r="10" spans="2:22" ht="15.75">
      <c r="B10" s="198"/>
      <c r="C10" s="184"/>
      <c r="D10" s="184"/>
      <c r="E10" s="184"/>
      <c r="F10" s="184"/>
      <c r="G10" s="184"/>
      <c r="H10" s="184"/>
      <c r="I10" s="184"/>
      <c r="J10" s="199"/>
      <c r="L10" s="198"/>
      <c r="M10" s="184"/>
      <c r="N10" s="184"/>
      <c r="O10" s="184"/>
      <c r="P10" s="184"/>
      <c r="Q10" s="184"/>
      <c r="R10" s="184"/>
      <c r="S10" s="184"/>
      <c r="T10" s="199"/>
    </row>
    <row r="11" spans="2:22" ht="15.75">
      <c r="B11" s="198" t="s">
        <v>131</v>
      </c>
      <c r="C11" s="184"/>
      <c r="D11" s="184"/>
      <c r="E11" s="184"/>
      <c r="F11" s="184"/>
      <c r="G11" s="184"/>
      <c r="H11" s="184"/>
      <c r="I11" s="184"/>
      <c r="J11" s="199"/>
      <c r="L11" s="198" t="s">
        <v>132</v>
      </c>
      <c r="M11" s="184"/>
      <c r="N11" s="184"/>
      <c r="O11" s="184"/>
      <c r="P11" s="184"/>
      <c r="Q11" s="184"/>
      <c r="R11" s="184"/>
      <c r="S11" s="184"/>
      <c r="T11" s="199"/>
    </row>
    <row r="12" spans="2:22" ht="16.5" thickBot="1">
      <c r="B12" s="124"/>
      <c r="C12" s="125"/>
      <c r="D12" s="125"/>
      <c r="E12" s="125"/>
      <c r="F12" s="125"/>
      <c r="G12" s="125"/>
      <c r="H12" s="125"/>
      <c r="I12" s="125"/>
      <c r="J12" s="126"/>
      <c r="L12" s="201"/>
      <c r="M12" s="202"/>
      <c r="N12" s="202"/>
      <c r="O12" s="202"/>
      <c r="P12" s="202"/>
      <c r="Q12" s="202"/>
      <c r="R12" s="202"/>
      <c r="S12" s="202"/>
      <c r="T12" s="203"/>
    </row>
    <row r="13" spans="2:22" ht="16.5" thickBot="1">
      <c r="B13" s="60" t="s">
        <v>19</v>
      </c>
      <c r="L13" s="204" t="s">
        <v>67</v>
      </c>
      <c r="M13" s="205">
        <f>Summary!D27</f>
        <v>1.6424078862679048</v>
      </c>
      <c r="N13" s="205">
        <f>Summary!E27</f>
        <v>3.4491130206980802</v>
      </c>
      <c r="O13" s="205">
        <f>Summary!F27</f>
        <v>6.3878318409196222</v>
      </c>
      <c r="P13" s="205">
        <f>Summary!G27</f>
        <v>2.7185266319628809</v>
      </c>
      <c r="Q13" s="205">
        <f>Summary!H27</f>
        <v>6.3878318409196222</v>
      </c>
      <c r="R13" s="205">
        <f>Summary!I27</f>
        <v>-2.7742668213406874</v>
      </c>
      <c r="S13" s="205">
        <f>Summary!J27</f>
        <v>-0.41054327459555395</v>
      </c>
      <c r="T13" s="206">
        <f>Summary!K27</f>
        <v>-3.6830353117625059</v>
      </c>
    </row>
    <row r="14" spans="2:22">
      <c r="B14" s="20" t="s">
        <v>129</v>
      </c>
      <c r="L14" s="60" t="s">
        <v>19</v>
      </c>
    </row>
    <row r="15" spans="2:22" ht="14.25" thickBot="1">
      <c r="B15" s="20" t="s">
        <v>130</v>
      </c>
      <c r="L15" s="20" t="s">
        <v>129</v>
      </c>
    </row>
    <row r="16" spans="2:22" ht="16.5" thickBot="1">
      <c r="B16" s="464" t="str">
        <f>"Bond Performance, Index Total Returns,(%) - as at "&amp;TEXT(Map!$N$16,"mmmm  yyyy")</f>
        <v>Bond Performance, Index Total Returns,(%) - as at June  2025</v>
      </c>
      <c r="C16" s="465"/>
      <c r="D16" s="465"/>
      <c r="E16" s="465"/>
      <c r="F16" s="465"/>
      <c r="G16" s="465"/>
      <c r="H16" s="466"/>
      <c r="L16" s="464" t="str">
        <f>"Bond Performance, Index Total Returns  (US$- terms),(%) - as at "&amp;TEXT(Map!$N$16,"mmmm  yyyy")</f>
        <v>Bond Performance, Index Total Returns  (US$- terms),(%) - as at June  2025</v>
      </c>
      <c r="M16" s="465"/>
      <c r="N16" s="465"/>
      <c r="O16" s="465"/>
      <c r="P16" s="465"/>
      <c r="Q16" s="465"/>
      <c r="R16" s="466"/>
    </row>
    <row r="38" spans="2:20" ht="14.25" thickBot="1"/>
    <row r="39" spans="2:20" ht="16.5" thickBot="1">
      <c r="B39" s="458" t="str">
        <f>"IJG Namibia ALBI  - as at "&amp;TEXT(Map!$N$16,"mmmm  yyyy")</f>
        <v>IJG Namibia ALBI  - as at June  2025</v>
      </c>
      <c r="C39" s="459"/>
      <c r="D39" s="459"/>
      <c r="E39" s="459"/>
      <c r="F39" s="459"/>
      <c r="G39" s="460"/>
      <c r="J39" s="458" t="str">
        <f>"IJG Namibia ALBI  -Premiums- [bp] as at "&amp;TEXT(Map!$N$16,"mmmm  yyyy")</f>
        <v>IJG Namibia ALBI  -Premiums- [bp] as at June  2025</v>
      </c>
      <c r="K39" s="459"/>
      <c r="L39" s="459"/>
      <c r="M39" s="459"/>
      <c r="N39" s="460"/>
      <c r="P39" s="458" t="str">
        <f>"IJG Namibia GOVI  -Weights [%] as at "&amp;TEXT(Map!$N$16,"mmmm  yyyy")</f>
        <v>IJG Namibia GOVI  -Weights [%] as at June  2025</v>
      </c>
      <c r="Q39" s="459"/>
      <c r="R39" s="459"/>
      <c r="S39" s="459"/>
      <c r="T39" s="460"/>
    </row>
    <row r="40" spans="2:20" ht="16.5" thickBot="1">
      <c r="B40" s="207"/>
      <c r="C40" s="190" t="s">
        <v>31</v>
      </c>
      <c r="D40" s="190" t="s">
        <v>32</v>
      </c>
      <c r="E40" s="190" t="s">
        <v>33</v>
      </c>
      <c r="F40" s="190" t="s">
        <v>34</v>
      </c>
      <c r="G40" s="191" t="s">
        <v>35</v>
      </c>
      <c r="J40" s="208" t="s">
        <v>31</v>
      </c>
      <c r="K40" s="209" t="s">
        <v>32</v>
      </c>
      <c r="L40" s="209" t="s">
        <v>33</v>
      </c>
      <c r="M40" s="209" t="s">
        <v>34</v>
      </c>
      <c r="N40" s="210" t="s">
        <v>35</v>
      </c>
      <c r="P40" s="211" t="s">
        <v>31</v>
      </c>
      <c r="Q40" s="212" t="s">
        <v>32</v>
      </c>
      <c r="R40" s="212" t="s">
        <v>33</v>
      </c>
      <c r="S40" s="212" t="s">
        <v>34</v>
      </c>
      <c r="T40" s="213" t="s">
        <v>35</v>
      </c>
    </row>
    <row r="41" spans="2:20" ht="15.75">
      <c r="B41" s="207"/>
      <c r="C41" s="214"/>
      <c r="D41" s="214"/>
      <c r="E41" s="214"/>
      <c r="F41" s="214"/>
      <c r="G41" s="215"/>
      <c r="H41" s="97"/>
      <c r="J41" s="216" t="s">
        <v>81</v>
      </c>
      <c r="K41" s="217" t="s">
        <v>81</v>
      </c>
      <c r="L41" s="217" t="s">
        <v>81</v>
      </c>
      <c r="M41" s="217" t="s">
        <v>121</v>
      </c>
      <c r="N41" s="218" t="s">
        <v>121</v>
      </c>
      <c r="P41" s="216" t="s">
        <v>81</v>
      </c>
      <c r="Q41" s="217" t="s">
        <v>81</v>
      </c>
      <c r="R41" s="217" t="s">
        <v>81</v>
      </c>
      <c r="S41" s="217" t="s">
        <v>121</v>
      </c>
      <c r="T41" s="218" t="s">
        <v>121</v>
      </c>
    </row>
    <row r="42" spans="2:20" ht="15.75">
      <c r="B42" s="198" t="s">
        <v>72</v>
      </c>
      <c r="C42" s="184">
        <v>392.64626752166839</v>
      </c>
      <c r="D42" s="184">
        <v>387.22902746002381</v>
      </c>
      <c r="E42" s="184">
        <v>381.12208117727016</v>
      </c>
      <c r="F42" s="184">
        <v>376.17045370720251</v>
      </c>
      <c r="G42" s="199">
        <v>345.47626765540804</v>
      </c>
      <c r="J42" s="219">
        <v>4.5</v>
      </c>
      <c r="K42" s="220">
        <v>26</v>
      </c>
      <c r="L42" s="220">
        <v>16</v>
      </c>
      <c r="M42" s="220">
        <v>-4.1399999999999997</v>
      </c>
      <c r="N42" s="221">
        <v>-14.000000000000002</v>
      </c>
      <c r="P42" s="222">
        <v>10.848570552149736</v>
      </c>
      <c r="Q42" s="223">
        <v>11.137854772939317</v>
      </c>
      <c r="R42" s="223">
        <v>10.529124042839859</v>
      </c>
      <c r="S42" s="223">
        <v>9.5473214788816207</v>
      </c>
      <c r="T42" s="224">
        <v>11.03561727253158</v>
      </c>
    </row>
    <row r="43" spans="2:20" ht="15.75">
      <c r="B43" s="200"/>
      <c r="C43" s="184"/>
      <c r="D43" s="184"/>
      <c r="E43" s="184"/>
      <c r="F43" s="184"/>
      <c r="G43" s="199"/>
      <c r="J43" s="225"/>
      <c r="K43" s="226"/>
      <c r="L43" s="226"/>
      <c r="M43" s="226"/>
      <c r="N43" s="227"/>
      <c r="P43" s="222"/>
      <c r="Q43" s="223"/>
      <c r="R43" s="223"/>
      <c r="S43" s="223"/>
      <c r="T43" s="224"/>
    </row>
    <row r="44" spans="2:20" ht="15.75">
      <c r="B44" s="198" t="s">
        <v>73</v>
      </c>
      <c r="C44" s="184">
        <v>393.99335585780648</v>
      </c>
      <c r="D44" s="184">
        <v>388.55753036315332</v>
      </c>
      <c r="E44" s="184">
        <v>382.42963240764129</v>
      </c>
      <c r="F44" s="184">
        <v>377.46101692530516</v>
      </c>
      <c r="G44" s="199">
        <v>346.66152545375297</v>
      </c>
      <c r="J44" s="216" t="s">
        <v>124</v>
      </c>
      <c r="K44" s="217" t="s">
        <v>124</v>
      </c>
      <c r="L44" s="217" t="s">
        <v>124</v>
      </c>
      <c r="M44" s="217" t="s">
        <v>81</v>
      </c>
      <c r="N44" s="218" t="s">
        <v>81</v>
      </c>
      <c r="O44" s="228"/>
      <c r="P44" s="229" t="s">
        <v>124</v>
      </c>
      <c r="Q44" s="230" t="s">
        <v>124</v>
      </c>
      <c r="R44" s="230" t="s">
        <v>124</v>
      </c>
      <c r="S44" s="230" t="s">
        <v>81</v>
      </c>
      <c r="T44" s="231" t="s">
        <v>81</v>
      </c>
    </row>
    <row r="45" spans="2:20" ht="15.75">
      <c r="B45" s="198"/>
      <c r="C45" s="184"/>
      <c r="D45" s="184"/>
      <c r="E45" s="184"/>
      <c r="F45" s="184"/>
      <c r="G45" s="199"/>
      <c r="J45" s="219">
        <v>7.1290000000000004</v>
      </c>
      <c r="K45" s="220">
        <v>-0.47800000000000004</v>
      </c>
      <c r="L45" s="220">
        <v>-28.499999999999996</v>
      </c>
      <c r="M45" s="220">
        <v>54.500000000000007</v>
      </c>
      <c r="N45" s="221">
        <v>28.913</v>
      </c>
      <c r="P45" s="222">
        <v>9.175177519460588</v>
      </c>
      <c r="Q45" s="223">
        <v>8.1423189019357878</v>
      </c>
      <c r="R45" s="223">
        <v>7.2296468701939816</v>
      </c>
      <c r="S45" s="223">
        <v>9.06870874767991</v>
      </c>
      <c r="T45" s="224">
        <v>8.8905608105176341</v>
      </c>
    </row>
    <row r="46" spans="2:20" ht="15.75">
      <c r="B46" s="198" t="s">
        <v>133</v>
      </c>
      <c r="C46" s="184"/>
      <c r="D46" s="184"/>
      <c r="E46" s="184"/>
      <c r="F46" s="184">
        <v>0</v>
      </c>
      <c r="G46" s="199">
        <v>0</v>
      </c>
      <c r="J46" s="225"/>
      <c r="K46" s="226"/>
      <c r="L46" s="226"/>
      <c r="M46" s="226"/>
      <c r="N46" s="227"/>
      <c r="P46" s="232"/>
      <c r="Q46" s="193"/>
      <c r="R46" s="193"/>
      <c r="S46" s="193"/>
      <c r="T46" s="233"/>
    </row>
    <row r="47" spans="2:20" ht="16.5" thickBot="1">
      <c r="B47" s="234"/>
      <c r="C47" s="235"/>
      <c r="D47" s="235"/>
      <c r="E47" s="235"/>
      <c r="F47" s="235"/>
      <c r="G47" s="236"/>
      <c r="J47" s="216" t="s">
        <v>82</v>
      </c>
      <c r="K47" s="217" t="s">
        <v>82</v>
      </c>
      <c r="L47" s="217" t="s">
        <v>82</v>
      </c>
      <c r="M47" s="217" t="s">
        <v>124</v>
      </c>
      <c r="N47" s="218" t="s">
        <v>124</v>
      </c>
      <c r="O47" s="228"/>
      <c r="P47" s="229" t="s">
        <v>82</v>
      </c>
      <c r="Q47" s="230" t="s">
        <v>82</v>
      </c>
      <c r="R47" s="230" t="s">
        <v>82</v>
      </c>
      <c r="S47" s="230" t="s">
        <v>124</v>
      </c>
      <c r="T47" s="231" t="s">
        <v>124</v>
      </c>
    </row>
    <row r="48" spans="2:20" ht="15.75">
      <c r="B48" s="237"/>
      <c r="C48" s="193"/>
      <c r="D48" s="193"/>
      <c r="E48" s="193"/>
      <c r="F48" s="193"/>
      <c r="G48" s="194"/>
      <c r="J48" s="219">
        <v>42.201999999999998</v>
      </c>
      <c r="K48" s="220">
        <v>-7.0000000000000009</v>
      </c>
      <c r="L48" s="220">
        <v>-7.0000000000000009</v>
      </c>
      <c r="M48" s="220">
        <v>-5.6950000000000003</v>
      </c>
      <c r="N48" s="221">
        <v>-57.798000000000002</v>
      </c>
      <c r="P48" s="222">
        <v>9.187600801608685</v>
      </c>
      <c r="Q48" s="223">
        <v>9.584106408205626</v>
      </c>
      <c r="R48" s="223">
        <v>10.04445398246842</v>
      </c>
      <c r="S48" s="223">
        <v>6.4044673457121277</v>
      </c>
      <c r="T48" s="224">
        <v>5.7992107826395882</v>
      </c>
    </row>
    <row r="49" spans="2:20" ht="31.5">
      <c r="B49" s="381" t="s">
        <v>74</v>
      </c>
      <c r="C49" s="184">
        <v>5.4286237172399066</v>
      </c>
      <c r="D49" s="184">
        <v>5.5065321337268811</v>
      </c>
      <c r="E49" s="184">
        <v>5.6503093034805829</v>
      </c>
      <c r="F49" s="184">
        <v>5.3453879199094958</v>
      </c>
      <c r="G49" s="199">
        <v>5.2769210512000759</v>
      </c>
      <c r="J49" s="225"/>
      <c r="K49" s="226"/>
      <c r="L49" s="226"/>
      <c r="M49" s="226"/>
      <c r="N49" s="227"/>
      <c r="P49" s="232"/>
      <c r="Q49" s="193"/>
      <c r="R49" s="193"/>
      <c r="S49" s="193"/>
      <c r="T49" s="233"/>
    </row>
    <row r="50" spans="2:20" ht="15.75">
      <c r="B50" s="198"/>
      <c r="C50" s="184"/>
      <c r="D50" s="184"/>
      <c r="E50" s="184"/>
      <c r="F50" s="184"/>
      <c r="G50" s="199"/>
      <c r="J50" s="216" t="s">
        <v>102</v>
      </c>
      <c r="K50" s="217" t="s">
        <v>102</v>
      </c>
      <c r="L50" s="217" t="s">
        <v>102</v>
      </c>
      <c r="M50" s="217" t="s">
        <v>82</v>
      </c>
      <c r="N50" s="218" t="s">
        <v>82</v>
      </c>
      <c r="O50" s="228"/>
      <c r="P50" s="229" t="s">
        <v>102</v>
      </c>
      <c r="Q50" s="230" t="s">
        <v>102</v>
      </c>
      <c r="R50" s="230" t="s">
        <v>102</v>
      </c>
      <c r="S50" s="230" t="s">
        <v>82</v>
      </c>
      <c r="T50" s="231" t="s">
        <v>82</v>
      </c>
    </row>
    <row r="51" spans="2:20" ht="31.5">
      <c r="B51" s="381" t="s">
        <v>75</v>
      </c>
      <c r="C51" s="184">
        <v>5.4286237172399066</v>
      </c>
      <c r="D51" s="184">
        <v>5.5065321337268811</v>
      </c>
      <c r="E51" s="184">
        <v>5.6503093034805829</v>
      </c>
      <c r="F51" s="184">
        <v>5.3453879199094958</v>
      </c>
      <c r="G51" s="199">
        <v>5.2769210512000759</v>
      </c>
      <c r="J51" s="219">
        <v>70.028999999999996</v>
      </c>
      <c r="K51" s="220">
        <v>61</v>
      </c>
      <c r="L51" s="220">
        <v>15.046000000000001</v>
      </c>
      <c r="M51" s="220">
        <v>-7.0000000000000009</v>
      </c>
      <c r="N51" s="221">
        <v>11</v>
      </c>
      <c r="P51" s="222">
        <v>12.29453470162885</v>
      </c>
      <c r="Q51" s="223">
        <v>11.836625253446444</v>
      </c>
      <c r="R51" s="223">
        <v>11.996780272559285</v>
      </c>
      <c r="S51" s="223">
        <v>9.32642198696559</v>
      </c>
      <c r="T51" s="224">
        <v>10.516400097690594</v>
      </c>
    </row>
    <row r="52" spans="2:20" ht="15.75">
      <c r="B52" s="198"/>
      <c r="C52" s="184"/>
      <c r="D52" s="184"/>
      <c r="E52" s="184"/>
      <c r="F52" s="184"/>
      <c r="G52" s="199"/>
      <c r="J52" s="225"/>
      <c r="K52" s="226"/>
      <c r="L52" s="226"/>
      <c r="M52" s="226"/>
      <c r="N52" s="227"/>
      <c r="P52" s="232"/>
      <c r="Q52" s="193"/>
      <c r="R52" s="193"/>
      <c r="S52" s="193"/>
      <c r="T52" s="233"/>
    </row>
    <row r="53" spans="2:20" ht="31.5">
      <c r="B53" s="381" t="s">
        <v>135</v>
      </c>
      <c r="C53" s="184">
        <v>0</v>
      </c>
      <c r="D53" s="184">
        <v>0</v>
      </c>
      <c r="E53" s="184">
        <v>0</v>
      </c>
      <c r="F53" s="184">
        <v>0</v>
      </c>
      <c r="G53" s="199">
        <v>0</v>
      </c>
      <c r="J53" s="216" t="s">
        <v>103</v>
      </c>
      <c r="K53" s="217" t="s">
        <v>103</v>
      </c>
      <c r="L53" s="217" t="s">
        <v>103</v>
      </c>
      <c r="M53" s="217" t="s">
        <v>102</v>
      </c>
      <c r="N53" s="218" t="s">
        <v>102</v>
      </c>
      <c r="O53" s="228"/>
      <c r="P53" s="216" t="s">
        <v>103</v>
      </c>
      <c r="Q53" s="217" t="s">
        <v>103</v>
      </c>
      <c r="R53" s="217" t="s">
        <v>103</v>
      </c>
      <c r="S53" s="217" t="s">
        <v>102</v>
      </c>
      <c r="T53" s="231" t="s">
        <v>102</v>
      </c>
    </row>
    <row r="54" spans="2:20" ht="15.75">
      <c r="B54" s="198"/>
      <c r="C54" s="184"/>
      <c r="D54" s="184"/>
      <c r="E54" s="184"/>
      <c r="F54" s="184"/>
      <c r="G54" s="199"/>
      <c r="J54" s="219">
        <v>68.108000000000004</v>
      </c>
      <c r="K54" s="220">
        <v>56.499999999999993</v>
      </c>
      <c r="L54" s="220">
        <v>18.623999999999999</v>
      </c>
      <c r="M54" s="220">
        <v>38.780999999999999</v>
      </c>
      <c r="N54" s="221">
        <v>-39.6</v>
      </c>
      <c r="P54" s="222">
        <v>11.011105239422852</v>
      </c>
      <c r="Q54" s="223">
        <v>11.268634309646297</v>
      </c>
      <c r="R54" s="223">
        <v>11.068342730637696</v>
      </c>
      <c r="S54" s="223">
        <v>10.929671137277323</v>
      </c>
      <c r="T54" s="224">
        <v>11.102374963158319</v>
      </c>
    </row>
    <row r="55" spans="2:20" ht="15.75">
      <c r="B55" s="238"/>
      <c r="C55" s="184"/>
      <c r="D55" s="184"/>
      <c r="E55" s="184"/>
      <c r="F55" s="184"/>
      <c r="G55" s="199"/>
      <c r="J55" s="225"/>
      <c r="K55" s="226"/>
      <c r="L55" s="226"/>
      <c r="M55" s="226"/>
      <c r="N55" s="227"/>
      <c r="P55" s="222"/>
      <c r="Q55" s="223"/>
      <c r="R55" s="223"/>
      <c r="S55" s="223"/>
      <c r="T55" s="233"/>
    </row>
    <row r="56" spans="2:20" ht="15.75">
      <c r="B56" s="200" t="s">
        <v>76</v>
      </c>
      <c r="C56" s="184">
        <v>100.00000000000003</v>
      </c>
      <c r="D56" s="184">
        <v>100.00000000000003</v>
      </c>
      <c r="E56" s="184">
        <v>99.999999999999972</v>
      </c>
      <c r="F56" s="184">
        <v>100</v>
      </c>
      <c r="G56" s="199">
        <v>100</v>
      </c>
      <c r="J56" s="216" t="s">
        <v>104</v>
      </c>
      <c r="K56" s="217" t="s">
        <v>104</v>
      </c>
      <c r="L56" s="217" t="s">
        <v>104</v>
      </c>
      <c r="M56" s="217" t="s">
        <v>103</v>
      </c>
      <c r="N56" s="218" t="s">
        <v>103</v>
      </c>
      <c r="P56" s="229" t="s">
        <v>104</v>
      </c>
      <c r="Q56" s="230" t="s">
        <v>104</v>
      </c>
      <c r="R56" s="230" t="s">
        <v>104</v>
      </c>
      <c r="S56" s="230" t="s">
        <v>103</v>
      </c>
      <c r="T56" s="231" t="s">
        <v>103</v>
      </c>
    </row>
    <row r="57" spans="2:20" ht="15.75">
      <c r="B57" s="198"/>
      <c r="C57" s="184"/>
      <c r="D57" s="184"/>
      <c r="E57" s="184"/>
      <c r="F57" s="184"/>
      <c r="G57" s="199"/>
      <c r="J57" s="219">
        <v>73.165000000000006</v>
      </c>
      <c r="K57" s="220">
        <v>57.499999999999993</v>
      </c>
      <c r="L57" s="220">
        <v>29.365999999999996</v>
      </c>
      <c r="M57" s="220">
        <v>25.024999999999999</v>
      </c>
      <c r="N57" s="221">
        <v>-73.963999999999999</v>
      </c>
      <c r="P57" s="222">
        <v>9.5214480503573728</v>
      </c>
      <c r="Q57" s="223">
        <v>9.7196932267170251</v>
      </c>
      <c r="R57" s="223">
        <v>9.4688595491217722</v>
      </c>
      <c r="S57" s="223">
        <v>9.6635290717404345</v>
      </c>
      <c r="T57" s="224">
        <v>9.9730018488423937</v>
      </c>
    </row>
    <row r="58" spans="2:20" ht="15.75">
      <c r="B58" s="198" t="s">
        <v>134</v>
      </c>
      <c r="C58" s="184">
        <v>0</v>
      </c>
      <c r="D58" s="184">
        <v>0</v>
      </c>
      <c r="E58" s="184">
        <v>0</v>
      </c>
      <c r="F58" s="184">
        <v>0</v>
      </c>
      <c r="G58" s="199">
        <v>0</v>
      </c>
      <c r="J58" s="225"/>
      <c r="K58" s="226"/>
      <c r="L58" s="226"/>
      <c r="M58" s="226"/>
      <c r="N58" s="227"/>
      <c r="P58" s="232"/>
      <c r="Q58" s="193"/>
      <c r="R58" s="193"/>
      <c r="S58" s="193"/>
      <c r="T58" s="233"/>
    </row>
    <row r="59" spans="2:20" ht="16.5" thickBot="1">
      <c r="B59" s="239"/>
      <c r="C59" s="240"/>
      <c r="D59" s="240"/>
      <c r="E59" s="240"/>
      <c r="F59" s="240"/>
      <c r="G59" s="241"/>
      <c r="J59" s="216" t="s">
        <v>105</v>
      </c>
      <c r="K59" s="217" t="s">
        <v>105</v>
      </c>
      <c r="L59" s="217" t="s">
        <v>105</v>
      </c>
      <c r="M59" s="217" t="s">
        <v>104</v>
      </c>
      <c r="N59" s="218" t="s">
        <v>104</v>
      </c>
      <c r="P59" s="229" t="s">
        <v>105</v>
      </c>
      <c r="Q59" s="230" t="s">
        <v>105</v>
      </c>
      <c r="R59" s="230" t="s">
        <v>105</v>
      </c>
      <c r="S59" s="230" t="s">
        <v>104</v>
      </c>
      <c r="T59" s="231" t="s">
        <v>104</v>
      </c>
    </row>
    <row r="60" spans="2:20" ht="15.75">
      <c r="C60" s="382" t="str">
        <f>IF(SUM(C56:C58)=100,"",1)</f>
        <v/>
      </c>
      <c r="D60" s="382" t="str">
        <f t="shared" ref="D60:G60" si="0">IF(SUM(D56:D58)=100,"",1)</f>
        <v/>
      </c>
      <c r="E60" s="382" t="str">
        <f t="shared" si="0"/>
        <v/>
      </c>
      <c r="F60" s="382" t="str">
        <f t="shared" si="0"/>
        <v/>
      </c>
      <c r="G60" s="382" t="str">
        <f t="shared" si="0"/>
        <v/>
      </c>
      <c r="J60" s="219">
        <v>69.594999999999999</v>
      </c>
      <c r="K60" s="220">
        <v>62.653000000000006</v>
      </c>
      <c r="L60" s="220">
        <v>24.399000000000001</v>
      </c>
      <c r="M60" s="220">
        <v>26.5</v>
      </c>
      <c r="N60" s="221">
        <v>-33</v>
      </c>
      <c r="P60" s="222">
        <v>9.0665766625985427</v>
      </c>
      <c r="Q60" s="223">
        <v>8.8536527983974675</v>
      </c>
      <c r="R60" s="223">
        <v>9.242712275081697</v>
      </c>
      <c r="S60" s="223">
        <v>8.4965290338281712</v>
      </c>
      <c r="T60" s="224">
        <v>8.4552908072456265</v>
      </c>
    </row>
    <row r="61" spans="2:20" ht="16.5" thickBot="1">
      <c r="J61" s="225"/>
      <c r="K61" s="226"/>
      <c r="L61" s="226"/>
      <c r="M61" s="226"/>
      <c r="N61" s="227"/>
      <c r="P61" s="232"/>
      <c r="Q61" s="193"/>
      <c r="R61" s="193"/>
      <c r="S61" s="193"/>
      <c r="T61" s="233"/>
    </row>
    <row r="62" spans="2:20" ht="16.5" thickBot="1">
      <c r="B62" s="458" t="str">
        <f>"IJG Namibia ALBI  -Yields-[%] as at "&amp;TEXT(Map!$N$16,"mmmm  yyyy")</f>
        <v>IJG Namibia ALBI  -Yields-[%] as at June  2025</v>
      </c>
      <c r="C62" s="459"/>
      <c r="D62" s="459"/>
      <c r="E62" s="459"/>
      <c r="F62" s="460"/>
      <c r="J62" s="216" t="s">
        <v>118</v>
      </c>
      <c r="K62" s="217" t="s">
        <v>118</v>
      </c>
      <c r="L62" s="217" t="s">
        <v>118</v>
      </c>
      <c r="M62" s="217" t="s">
        <v>105</v>
      </c>
      <c r="N62" s="218" t="s">
        <v>105</v>
      </c>
      <c r="P62" s="229" t="s">
        <v>118</v>
      </c>
      <c r="Q62" s="230" t="s">
        <v>118</v>
      </c>
      <c r="R62" s="230" t="s">
        <v>118</v>
      </c>
      <c r="S62" s="230" t="s">
        <v>105</v>
      </c>
      <c r="T62" s="231" t="s">
        <v>105</v>
      </c>
    </row>
    <row r="63" spans="2:20" ht="16.5" thickBot="1">
      <c r="B63" s="208" t="s">
        <v>31</v>
      </c>
      <c r="C63" s="209" t="s">
        <v>32</v>
      </c>
      <c r="D63" s="209" t="s">
        <v>33</v>
      </c>
      <c r="E63" s="209" t="s">
        <v>34</v>
      </c>
      <c r="F63" s="210" t="s">
        <v>35</v>
      </c>
      <c r="J63" s="219">
        <v>54.445</v>
      </c>
      <c r="K63" s="220">
        <v>35.514000000000003</v>
      </c>
      <c r="L63" s="220">
        <v>-2.3E-2</v>
      </c>
      <c r="M63" s="220">
        <v>38.165999999999997</v>
      </c>
      <c r="N63" s="221">
        <v>15.104000000000001</v>
      </c>
      <c r="P63" s="222">
        <v>7.0983402858592903</v>
      </c>
      <c r="Q63" s="223">
        <v>7.2719710051559634</v>
      </c>
      <c r="R63" s="223">
        <v>7.59590753260838</v>
      </c>
      <c r="S63" s="223">
        <v>8.7171594209142409</v>
      </c>
      <c r="T63" s="224">
        <v>8.5932624518034118</v>
      </c>
    </row>
    <row r="64" spans="2:20" ht="15.75">
      <c r="B64" s="242" t="s">
        <v>81</v>
      </c>
      <c r="C64" s="243" t="s">
        <v>81</v>
      </c>
      <c r="D64" s="243" t="s">
        <v>81</v>
      </c>
      <c r="E64" s="243" t="s">
        <v>121</v>
      </c>
      <c r="F64" s="244" t="s">
        <v>121</v>
      </c>
      <c r="J64" s="225"/>
      <c r="K64" s="226"/>
      <c r="L64" s="226"/>
      <c r="M64" s="226"/>
      <c r="N64" s="227"/>
      <c r="P64" s="222"/>
      <c r="Q64" s="223"/>
      <c r="R64" s="223"/>
      <c r="S64" s="223"/>
      <c r="T64" s="231"/>
    </row>
    <row r="65" spans="2:20" ht="15.75">
      <c r="B65" s="245">
        <v>7.78</v>
      </c>
      <c r="C65" s="223">
        <v>8.1549999999999994</v>
      </c>
      <c r="D65" s="223">
        <v>8.41</v>
      </c>
      <c r="E65" s="223">
        <v>8.2285999999999984</v>
      </c>
      <c r="F65" s="246">
        <v>8.61</v>
      </c>
      <c r="J65" s="216" t="s">
        <v>108</v>
      </c>
      <c r="K65" s="217" t="s">
        <v>108</v>
      </c>
      <c r="L65" s="217" t="s">
        <v>108</v>
      </c>
      <c r="M65" s="217" t="s">
        <v>118</v>
      </c>
      <c r="N65" s="218" t="s">
        <v>118</v>
      </c>
      <c r="P65" s="229" t="s">
        <v>108</v>
      </c>
      <c r="Q65" s="230" t="s">
        <v>108</v>
      </c>
      <c r="R65" s="230" t="s">
        <v>108</v>
      </c>
      <c r="S65" s="230" t="s">
        <v>118</v>
      </c>
      <c r="T65" s="231" t="s">
        <v>118</v>
      </c>
    </row>
    <row r="66" spans="2:20" ht="15.75">
      <c r="B66" s="245"/>
      <c r="C66" s="223"/>
      <c r="D66" s="223"/>
      <c r="E66" s="223"/>
      <c r="F66" s="246"/>
      <c r="J66" s="219">
        <v>62.8</v>
      </c>
      <c r="K66" s="220">
        <v>35</v>
      </c>
      <c r="L66" s="220">
        <v>18.635999999999999</v>
      </c>
      <c r="M66" s="220">
        <v>11.182</v>
      </c>
      <c r="N66" s="221">
        <v>-4</v>
      </c>
      <c r="P66" s="222">
        <v>8.1965098242931198</v>
      </c>
      <c r="Q66" s="223">
        <v>8.5070545024661541</v>
      </c>
      <c r="R66" s="223">
        <v>8.7648875544029359</v>
      </c>
      <c r="S66" s="223">
        <v>6.8939440422405696</v>
      </c>
      <c r="T66" s="224">
        <v>6.605797253137097</v>
      </c>
    </row>
    <row r="67" spans="2:20" ht="15.75">
      <c r="B67" s="242" t="s">
        <v>124</v>
      </c>
      <c r="C67" s="243" t="s">
        <v>124</v>
      </c>
      <c r="D67" s="243" t="s">
        <v>124</v>
      </c>
      <c r="E67" s="243" t="s">
        <v>81</v>
      </c>
      <c r="F67" s="244" t="s">
        <v>81</v>
      </c>
      <c r="J67" s="247"/>
      <c r="K67" s="248"/>
      <c r="L67" s="248"/>
      <c r="M67" s="248"/>
      <c r="N67" s="249"/>
      <c r="P67" s="222"/>
      <c r="Q67" s="223"/>
      <c r="R67" s="223"/>
      <c r="S67" s="223"/>
      <c r="T67" s="233"/>
    </row>
    <row r="68" spans="2:20" ht="15.75">
      <c r="B68" s="245">
        <v>8.5212899999999987</v>
      </c>
      <c r="C68" s="223">
        <v>8.6652199999999997</v>
      </c>
      <c r="D68" s="223">
        <v>8.7949999999999999</v>
      </c>
      <c r="E68" s="223">
        <v>8.8149999999999995</v>
      </c>
      <c r="F68" s="246">
        <v>9.0391300000000001</v>
      </c>
      <c r="J68" s="216" t="s">
        <v>122</v>
      </c>
      <c r="K68" s="217" t="s">
        <v>122</v>
      </c>
      <c r="L68" s="217" t="s">
        <v>122</v>
      </c>
      <c r="M68" s="217" t="s">
        <v>108</v>
      </c>
      <c r="N68" s="218" t="s">
        <v>108</v>
      </c>
      <c r="P68" s="229" t="s">
        <v>122</v>
      </c>
      <c r="Q68" s="230" t="s">
        <v>122</v>
      </c>
      <c r="R68" s="230" t="s">
        <v>122</v>
      </c>
      <c r="S68" s="230" t="s">
        <v>108</v>
      </c>
      <c r="T68" s="231" t="s">
        <v>108</v>
      </c>
    </row>
    <row r="69" spans="2:20" ht="15.75">
      <c r="B69" s="245"/>
      <c r="C69" s="223"/>
      <c r="D69" s="223"/>
      <c r="E69" s="223"/>
      <c r="F69" s="246"/>
      <c r="J69" s="219">
        <v>75.948999999999998</v>
      </c>
      <c r="K69" s="220">
        <v>63</v>
      </c>
      <c r="L69" s="220">
        <v>27.699000000000002</v>
      </c>
      <c r="M69" s="220">
        <v>27</v>
      </c>
      <c r="N69" s="221">
        <v>31.478000000000002</v>
      </c>
      <c r="P69" s="245">
        <v>6.0677736968860314</v>
      </c>
      <c r="Q69" s="223">
        <v>5.915506985797693</v>
      </c>
      <c r="R69" s="223">
        <v>6.005675993510831</v>
      </c>
      <c r="S69" s="223">
        <v>7.9995408315949206</v>
      </c>
      <c r="T69" s="224">
        <v>7.5413145246564239</v>
      </c>
    </row>
    <row r="70" spans="2:20" ht="15.75">
      <c r="B70" s="242" t="s">
        <v>82</v>
      </c>
      <c r="C70" s="243" t="s">
        <v>82</v>
      </c>
      <c r="D70" s="243" t="s">
        <v>82</v>
      </c>
      <c r="E70" s="243" t="s">
        <v>124</v>
      </c>
      <c r="F70" s="244" t="s">
        <v>124</v>
      </c>
      <c r="J70" s="247"/>
      <c r="K70" s="248"/>
      <c r="L70" s="248"/>
      <c r="M70" s="248"/>
      <c r="N70" s="249"/>
      <c r="P70" s="245"/>
      <c r="Q70" s="223"/>
      <c r="R70" s="223"/>
      <c r="S70" s="223"/>
      <c r="T70" s="224"/>
    </row>
    <row r="71" spans="2:20" ht="15.75">
      <c r="B71" s="245">
        <v>8.8720199999999991</v>
      </c>
      <c r="C71" s="223">
        <v>8.6</v>
      </c>
      <c r="D71" s="223">
        <v>9.01</v>
      </c>
      <c r="E71" s="223">
        <v>8.9780499999999996</v>
      </c>
      <c r="F71" s="246">
        <v>9.3920200000000005</v>
      </c>
      <c r="J71" s="216" t="s">
        <v>119</v>
      </c>
      <c r="K71" s="217" t="s">
        <v>119</v>
      </c>
      <c r="L71" s="217" t="s">
        <v>119</v>
      </c>
      <c r="M71" s="217" t="s">
        <v>122</v>
      </c>
      <c r="N71" s="218" t="s">
        <v>122</v>
      </c>
      <c r="P71" s="245"/>
      <c r="Q71" s="223"/>
      <c r="R71" s="223"/>
      <c r="S71" s="223"/>
      <c r="T71" s="224"/>
    </row>
    <row r="72" spans="2:20" ht="15.75">
      <c r="B72" s="245"/>
      <c r="C72" s="223"/>
      <c r="D72" s="223"/>
      <c r="E72" s="223"/>
      <c r="F72" s="246"/>
      <c r="J72" s="219">
        <v>70.445999999999998</v>
      </c>
      <c r="K72" s="220">
        <v>51.675000000000004</v>
      </c>
      <c r="L72" s="220">
        <v>17.962</v>
      </c>
      <c r="M72" s="220">
        <v>35</v>
      </c>
      <c r="N72" s="221">
        <v>48.834000000000003</v>
      </c>
      <c r="P72" s="229" t="s">
        <v>119</v>
      </c>
      <c r="Q72" s="230" t="s">
        <v>119</v>
      </c>
      <c r="R72" s="230" t="s">
        <v>119</v>
      </c>
      <c r="S72" s="230" t="s">
        <v>122</v>
      </c>
      <c r="T72" s="231" t="s">
        <v>122</v>
      </c>
    </row>
    <row r="73" spans="2:20" ht="15.75">
      <c r="B73" s="242" t="s">
        <v>102</v>
      </c>
      <c r="C73" s="243" t="s">
        <v>102</v>
      </c>
      <c r="D73" s="243" t="s">
        <v>102</v>
      </c>
      <c r="E73" s="243" t="s">
        <v>82</v>
      </c>
      <c r="F73" s="244" t="s">
        <v>82</v>
      </c>
      <c r="J73" s="247"/>
      <c r="K73" s="226"/>
      <c r="L73" s="226"/>
      <c r="M73" s="226"/>
      <c r="N73" s="227"/>
      <c r="P73" s="245">
        <v>7.5323626657349294</v>
      </c>
      <c r="Q73" s="223">
        <v>7.7625818352922442</v>
      </c>
      <c r="R73" s="223">
        <v>8.0536091965751293</v>
      </c>
      <c r="S73" s="223">
        <v>5.6376316305479115</v>
      </c>
      <c r="T73" s="224">
        <v>4.5918089602651699</v>
      </c>
    </row>
    <row r="74" spans="2:20" ht="15.75">
      <c r="B74" s="245">
        <v>9.5152899999999985</v>
      </c>
      <c r="C74" s="223">
        <v>9.6749999999999989</v>
      </c>
      <c r="D74" s="223">
        <v>9.6704599999999985</v>
      </c>
      <c r="E74" s="223">
        <v>8.9649999999999999</v>
      </c>
      <c r="F74" s="246">
        <v>10.08</v>
      </c>
      <c r="J74" s="216"/>
      <c r="K74" s="217"/>
      <c r="L74" s="217"/>
      <c r="M74" s="217" t="s">
        <v>119</v>
      </c>
      <c r="N74" s="218" t="s">
        <v>119</v>
      </c>
      <c r="O74" s="228"/>
      <c r="P74" s="245"/>
      <c r="Q74" s="193"/>
      <c r="R74" s="193"/>
      <c r="S74" s="193"/>
      <c r="T74" s="224"/>
    </row>
    <row r="75" spans="2:20" ht="15.75">
      <c r="B75" s="245"/>
      <c r="C75" s="223"/>
      <c r="D75" s="223"/>
      <c r="E75" s="223"/>
      <c r="F75" s="246"/>
      <c r="J75" s="219"/>
      <c r="K75" s="220"/>
      <c r="L75" s="220"/>
      <c r="M75" s="220">
        <v>37</v>
      </c>
      <c r="N75" s="221">
        <v>60.756</v>
      </c>
      <c r="P75" s="229"/>
      <c r="Q75" s="230"/>
      <c r="R75" s="230"/>
      <c r="S75" s="230" t="s">
        <v>119</v>
      </c>
      <c r="T75" s="231" t="s">
        <v>119</v>
      </c>
    </row>
    <row r="76" spans="2:20" ht="15.75">
      <c r="B76" s="242" t="s">
        <v>103</v>
      </c>
      <c r="C76" s="243" t="s">
        <v>103</v>
      </c>
      <c r="D76" s="243" t="s">
        <v>103</v>
      </c>
      <c r="E76" s="243" t="s">
        <v>102</v>
      </c>
      <c r="F76" s="244" t="s">
        <v>102</v>
      </c>
      <c r="J76" s="225"/>
      <c r="K76" s="226"/>
      <c r="L76" s="226"/>
      <c r="M76" s="226"/>
      <c r="N76" s="227"/>
      <c r="P76" s="245"/>
      <c r="Q76" s="223"/>
      <c r="R76" s="223"/>
      <c r="S76" s="223">
        <v>7.315075272617177</v>
      </c>
      <c r="T76" s="224">
        <v>6.8953602275121568</v>
      </c>
    </row>
    <row r="77" spans="2:20" ht="15.75">
      <c r="B77" s="245">
        <v>10.881079999999999</v>
      </c>
      <c r="C77" s="223">
        <v>11.035</v>
      </c>
      <c r="D77" s="223">
        <v>11.036239999999999</v>
      </c>
      <c r="E77" s="223">
        <v>9.8128100000000007</v>
      </c>
      <c r="F77" s="246">
        <v>10.008999999999999</v>
      </c>
      <c r="J77" s="216"/>
      <c r="K77" s="217"/>
      <c r="L77" s="217"/>
      <c r="M77" s="217"/>
      <c r="N77" s="218"/>
      <c r="P77" s="245"/>
      <c r="Q77" s="223"/>
      <c r="R77" s="223"/>
      <c r="S77" s="223"/>
      <c r="T77" s="224"/>
    </row>
    <row r="78" spans="2:20" ht="15.75">
      <c r="B78" s="245"/>
      <c r="C78" s="223"/>
      <c r="D78" s="223"/>
      <c r="E78" s="223"/>
      <c r="F78" s="246"/>
      <c r="J78" s="219"/>
      <c r="K78" s="220"/>
      <c r="L78" s="220"/>
      <c r="M78" s="220"/>
      <c r="N78" s="221"/>
      <c r="P78" s="229"/>
      <c r="Q78" s="230"/>
      <c r="R78" s="230"/>
      <c r="S78" s="230"/>
      <c r="T78" s="231"/>
    </row>
    <row r="79" spans="2:20" ht="15.75">
      <c r="B79" s="242" t="s">
        <v>104</v>
      </c>
      <c r="C79" s="243" t="s">
        <v>104</v>
      </c>
      <c r="D79" s="243" t="s">
        <v>104</v>
      </c>
      <c r="E79" s="243" t="s">
        <v>103</v>
      </c>
      <c r="F79" s="244" t="s">
        <v>103</v>
      </c>
      <c r="J79" s="225"/>
      <c r="K79" s="226"/>
      <c r="L79" s="226"/>
      <c r="M79" s="226"/>
      <c r="N79" s="227"/>
      <c r="P79" s="245"/>
      <c r="Q79" s="223"/>
      <c r="R79" s="223"/>
      <c r="S79" s="223"/>
      <c r="T79" s="224"/>
    </row>
    <row r="80" spans="2:20" ht="15.75">
      <c r="B80" s="245">
        <v>11.18665</v>
      </c>
      <c r="C80" s="223">
        <v>11.285</v>
      </c>
      <c r="D80" s="223">
        <v>11.378660000000002</v>
      </c>
      <c r="E80" s="223">
        <v>10.790249999999999</v>
      </c>
      <c r="F80" s="246">
        <v>10.750359999999999</v>
      </c>
      <c r="J80" s="216"/>
      <c r="K80" s="217"/>
      <c r="L80" s="217"/>
      <c r="M80" s="217"/>
      <c r="N80" s="218"/>
      <c r="P80" s="245"/>
      <c r="Q80" s="223"/>
      <c r="R80" s="223"/>
      <c r="S80" s="223"/>
      <c r="T80" s="224"/>
    </row>
    <row r="81" spans="2:20" ht="15.75">
      <c r="B81" s="245"/>
      <c r="C81" s="223"/>
      <c r="D81" s="223"/>
      <c r="E81" s="223"/>
      <c r="F81" s="246"/>
      <c r="J81" s="219"/>
      <c r="K81" s="220"/>
      <c r="L81" s="220"/>
      <c r="M81" s="220"/>
      <c r="N81" s="221"/>
      <c r="P81" s="229"/>
      <c r="Q81" s="230"/>
      <c r="R81" s="230"/>
      <c r="S81" s="230"/>
      <c r="T81" s="231"/>
    </row>
    <row r="82" spans="2:20" ht="15.75">
      <c r="B82" s="242" t="s">
        <v>105</v>
      </c>
      <c r="C82" s="243" t="s">
        <v>105</v>
      </c>
      <c r="D82" s="243" t="s">
        <v>105</v>
      </c>
      <c r="E82" s="243" t="s">
        <v>104</v>
      </c>
      <c r="F82" s="244" t="s">
        <v>104</v>
      </c>
      <c r="J82" s="225"/>
      <c r="K82" s="226"/>
      <c r="L82" s="226"/>
      <c r="M82" s="226"/>
      <c r="N82" s="221"/>
      <c r="P82" s="245"/>
      <c r="Q82" s="223"/>
      <c r="R82" s="223"/>
      <c r="S82" s="223"/>
      <c r="T82" s="224"/>
    </row>
    <row r="83" spans="2:20" ht="16.5" thickBot="1">
      <c r="B83" s="245">
        <v>11.545949999999999</v>
      </c>
      <c r="C83" s="223">
        <v>11.70153</v>
      </c>
      <c r="D83" s="223">
        <v>11.613989999999999</v>
      </c>
      <c r="E83" s="223">
        <v>11.020000000000001</v>
      </c>
      <c r="F83" s="246">
        <v>11.45</v>
      </c>
      <c r="J83" s="216"/>
      <c r="K83" s="217"/>
      <c r="L83" s="217"/>
      <c r="M83" s="217"/>
      <c r="N83" s="218"/>
      <c r="P83" s="250"/>
      <c r="Q83" s="251"/>
      <c r="R83" s="251"/>
      <c r="S83" s="251"/>
      <c r="T83" s="252"/>
    </row>
    <row r="84" spans="2:20" ht="16.5" thickBot="1">
      <c r="B84" s="245"/>
      <c r="C84" s="223"/>
      <c r="D84" s="223"/>
      <c r="E84" s="223"/>
      <c r="F84" s="246"/>
      <c r="J84" s="219"/>
      <c r="K84" s="220"/>
      <c r="L84" s="220"/>
      <c r="M84" s="220"/>
      <c r="N84" s="221"/>
      <c r="P84" s="382" t="str">
        <f>IF(SUM(P41:P82)=100,"","1")</f>
        <v/>
      </c>
      <c r="Q84" s="382" t="str">
        <f t="shared" ref="Q84:T84" si="1">IF(SUM(Q41:Q82)=100,"","1")</f>
        <v/>
      </c>
      <c r="R84" s="382" t="str">
        <f t="shared" si="1"/>
        <v/>
      </c>
      <c r="S84" s="382" t="str">
        <f t="shared" si="1"/>
        <v/>
      </c>
      <c r="T84" s="382" t="str">
        <f t="shared" si="1"/>
        <v/>
      </c>
    </row>
    <row r="85" spans="2:20" ht="16.5" thickBot="1">
      <c r="B85" s="242" t="s">
        <v>118</v>
      </c>
      <c r="C85" s="243" t="s">
        <v>118</v>
      </c>
      <c r="D85" s="243" t="s">
        <v>118</v>
      </c>
      <c r="E85" s="243" t="s">
        <v>105</v>
      </c>
      <c r="F85" s="244" t="s">
        <v>105</v>
      </c>
      <c r="J85" s="247"/>
      <c r="K85" s="248"/>
      <c r="L85" s="248"/>
      <c r="M85" s="248"/>
      <c r="N85" s="227"/>
      <c r="P85" s="458" t="str">
        <f>"IJG Namibia OTHI-Weights [%] as at "&amp;TEXT(Map!$N$16,"mmmm  yyyy")</f>
        <v>IJG Namibia OTHI-Weights [%] as at June  2025</v>
      </c>
      <c r="Q85" s="459"/>
      <c r="R85" s="459"/>
      <c r="S85" s="459"/>
      <c r="T85" s="460"/>
    </row>
    <row r="86" spans="2:20" ht="16.5" thickBot="1">
      <c r="B86" s="245">
        <v>11.70445</v>
      </c>
      <c r="C86" s="223">
        <v>11.810140000000001</v>
      </c>
      <c r="D86" s="223">
        <v>11.60477</v>
      </c>
      <c r="E86" s="223">
        <v>11.30166</v>
      </c>
      <c r="F86" s="246">
        <v>12.056039999999999</v>
      </c>
      <c r="J86" s="216"/>
      <c r="K86" s="217"/>
      <c r="L86" s="217"/>
      <c r="M86" s="217"/>
      <c r="N86" s="218"/>
      <c r="P86" s="211" t="s">
        <v>31</v>
      </c>
      <c r="Q86" s="212" t="s">
        <v>32</v>
      </c>
      <c r="R86" s="212" t="s">
        <v>33</v>
      </c>
      <c r="S86" s="212" t="s">
        <v>34</v>
      </c>
      <c r="T86" s="213" t="s">
        <v>35</v>
      </c>
    </row>
    <row r="87" spans="2:20" ht="15.75">
      <c r="B87" s="245"/>
      <c r="C87" s="223"/>
      <c r="D87" s="223"/>
      <c r="E87" s="223"/>
      <c r="F87" s="246"/>
      <c r="J87" s="219"/>
      <c r="K87" s="220"/>
      <c r="L87" s="220"/>
      <c r="M87" s="220"/>
      <c r="N87" s="221"/>
      <c r="P87" s="229"/>
      <c r="Q87" s="230"/>
      <c r="R87" s="230"/>
      <c r="S87" s="230"/>
      <c r="T87" s="231"/>
    </row>
    <row r="88" spans="2:20" ht="16.5" thickBot="1">
      <c r="B88" s="242" t="s">
        <v>108</v>
      </c>
      <c r="C88" s="243" t="s">
        <v>108</v>
      </c>
      <c r="D88" s="243" t="s">
        <v>108</v>
      </c>
      <c r="E88" s="243" t="s">
        <v>118</v>
      </c>
      <c r="F88" s="244" t="s">
        <v>118</v>
      </c>
      <c r="J88" s="253"/>
      <c r="K88" s="254"/>
      <c r="L88" s="254"/>
      <c r="M88" s="254"/>
      <c r="N88" s="255"/>
      <c r="P88" s="222"/>
      <c r="Q88" s="223"/>
      <c r="R88" s="223"/>
      <c r="S88" s="223"/>
      <c r="T88" s="224"/>
    </row>
    <row r="89" spans="2:20" ht="15.75">
      <c r="B89" s="245">
        <v>11.788</v>
      </c>
      <c r="C89" s="223">
        <v>11.805</v>
      </c>
      <c r="D89" s="223">
        <v>11.791359999999999</v>
      </c>
      <c r="E89" s="223">
        <v>11.256819999999999</v>
      </c>
      <c r="F89" s="246">
        <v>12.08</v>
      </c>
      <c r="P89" s="229"/>
      <c r="Q89" s="230"/>
      <c r="R89" s="230"/>
      <c r="S89" s="230"/>
      <c r="T89" s="231"/>
    </row>
    <row r="90" spans="2:20" ht="15.75">
      <c r="B90" s="245"/>
      <c r="C90" s="223"/>
      <c r="D90" s="223"/>
      <c r="E90" s="223"/>
      <c r="F90" s="246"/>
      <c r="P90" s="229"/>
      <c r="Q90" s="230"/>
      <c r="R90" s="230"/>
      <c r="S90" s="230"/>
      <c r="T90" s="231"/>
    </row>
    <row r="91" spans="2:20" ht="15.75">
      <c r="B91" s="242" t="s">
        <v>122</v>
      </c>
      <c r="C91" s="243" t="s">
        <v>122</v>
      </c>
      <c r="D91" s="243" t="s">
        <v>122</v>
      </c>
      <c r="E91" s="243" t="s">
        <v>108</v>
      </c>
      <c r="F91" s="244" t="s">
        <v>108</v>
      </c>
      <c r="P91" s="222"/>
      <c r="Q91" s="223"/>
      <c r="R91" s="223"/>
      <c r="S91" s="223"/>
      <c r="T91" s="224"/>
    </row>
    <row r="92" spans="2:20" ht="16.5" thickBot="1">
      <c r="B92" s="245">
        <v>11.904489999999999</v>
      </c>
      <c r="C92" s="223">
        <v>12.06</v>
      </c>
      <c r="D92" s="223">
        <v>11.82699</v>
      </c>
      <c r="E92" s="223">
        <v>11.414999999999999</v>
      </c>
      <c r="F92" s="246">
        <v>12.434779999999998</v>
      </c>
      <c r="P92" s="253"/>
      <c r="Q92" s="254"/>
      <c r="R92" s="254"/>
      <c r="S92" s="254"/>
      <c r="T92" s="255"/>
    </row>
    <row r="93" spans="2:20" ht="16.5" thickBot="1">
      <c r="B93" s="245"/>
      <c r="C93" s="223"/>
      <c r="D93" s="223"/>
      <c r="E93" s="223"/>
      <c r="F93" s="246"/>
      <c r="J93" s="461" t="str">
        <f>"IJG Namibia ALBI  -Weights [%] as at "&amp;TEXT(Map!$N$16,"mmmm  yyyy")</f>
        <v>IJG Namibia ALBI  -Weights [%] as at June  2025</v>
      </c>
      <c r="K93" s="462"/>
      <c r="L93" s="462"/>
      <c r="M93" s="462"/>
      <c r="N93" s="463"/>
      <c r="S93" s="382" t="str">
        <f>IF(SUM(S87:S91)=100,"","1")</f>
        <v>1</v>
      </c>
      <c r="T93" s="382" t="str">
        <f>IF(SUM(T87:T91)=100,"","1")</f>
        <v>1</v>
      </c>
    </row>
    <row r="94" spans="2:20" ht="16.5" thickBot="1">
      <c r="B94" s="242" t="s">
        <v>119</v>
      </c>
      <c r="C94" s="243" t="s">
        <v>119</v>
      </c>
      <c r="D94" s="243" t="s">
        <v>119</v>
      </c>
      <c r="E94" s="243" t="s">
        <v>122</v>
      </c>
      <c r="F94" s="244" t="s">
        <v>122</v>
      </c>
      <c r="J94" s="208" t="s">
        <v>31</v>
      </c>
      <c r="K94" s="209" t="s">
        <v>32</v>
      </c>
      <c r="L94" s="209" t="s">
        <v>33</v>
      </c>
      <c r="M94" s="209" t="s">
        <v>34</v>
      </c>
      <c r="N94" s="210" t="s">
        <v>35</v>
      </c>
      <c r="P94" s="458" t="str">
        <f>"IJG Namibia ALBI  -Rate Duration (years) as at "&amp;TEXT(Map!$N$16,"mmmm  yyyy")</f>
        <v>IJG Namibia ALBI  -Rate Duration (years) as at June  2025</v>
      </c>
      <c r="Q94" s="459"/>
      <c r="R94" s="459"/>
      <c r="S94" s="459"/>
      <c r="T94" s="460"/>
    </row>
    <row r="95" spans="2:20" ht="16.5" thickBot="1">
      <c r="B95" s="245">
        <v>11.849460000000001</v>
      </c>
      <c r="C95" s="223">
        <v>11.94675</v>
      </c>
      <c r="D95" s="223">
        <v>11.729620000000001</v>
      </c>
      <c r="E95" s="223">
        <v>11.465</v>
      </c>
      <c r="F95" s="246">
        <v>12.49334</v>
      </c>
      <c r="J95" s="242" t="s">
        <v>81</v>
      </c>
      <c r="K95" s="243" t="s">
        <v>81</v>
      </c>
      <c r="L95" s="243" t="s">
        <v>81</v>
      </c>
      <c r="M95" s="243" t="s">
        <v>121</v>
      </c>
      <c r="N95" s="244" t="s">
        <v>121</v>
      </c>
      <c r="P95" s="208" t="s">
        <v>31</v>
      </c>
      <c r="Q95" s="209" t="s">
        <v>32</v>
      </c>
      <c r="R95" s="209" t="s">
        <v>33</v>
      </c>
      <c r="S95" s="209" t="s">
        <v>34</v>
      </c>
      <c r="T95" s="210" t="s">
        <v>35</v>
      </c>
    </row>
    <row r="96" spans="2:20" ht="15.75">
      <c r="B96" s="245"/>
      <c r="C96" s="223"/>
      <c r="D96" s="223"/>
      <c r="E96" s="223"/>
      <c r="F96" s="246"/>
      <c r="J96" s="245">
        <v>10.848570552149736</v>
      </c>
      <c r="K96" s="223">
        <v>11.137854772939317</v>
      </c>
      <c r="L96" s="223">
        <v>10.529124042839859</v>
      </c>
      <c r="M96" s="223">
        <v>9.5473214788816207</v>
      </c>
      <c r="N96" s="246">
        <v>11.03561727253158</v>
      </c>
      <c r="P96" s="242" t="s">
        <v>81</v>
      </c>
      <c r="Q96" s="243" t="s">
        <v>81</v>
      </c>
      <c r="R96" s="243" t="s">
        <v>81</v>
      </c>
      <c r="S96" s="243" t="s">
        <v>121</v>
      </c>
      <c r="T96" s="244" t="s">
        <v>121</v>
      </c>
    </row>
    <row r="97" spans="2:20" ht="15.75">
      <c r="B97" s="242"/>
      <c r="C97" s="243"/>
      <c r="D97" s="243"/>
      <c r="E97" s="243" t="s">
        <v>119</v>
      </c>
      <c r="F97" s="244" t="s">
        <v>119</v>
      </c>
      <c r="J97" s="245"/>
      <c r="K97" s="223"/>
      <c r="L97" s="223"/>
      <c r="M97" s="223"/>
      <c r="N97" s="246"/>
      <c r="P97" s="245">
        <v>1.3757196779769414</v>
      </c>
      <c r="Q97" s="223">
        <v>1.4524525822164427</v>
      </c>
      <c r="R97" s="223">
        <v>1.6121016331744915</v>
      </c>
      <c r="S97" s="223">
        <v>1.179726045817171</v>
      </c>
      <c r="T97" s="246">
        <v>1.6041461221784188</v>
      </c>
    </row>
    <row r="98" spans="2:20" ht="15.75">
      <c r="B98" s="245"/>
      <c r="C98" s="223"/>
      <c r="D98" s="223"/>
      <c r="E98" s="223">
        <v>11.484999999999999</v>
      </c>
      <c r="F98" s="246">
        <v>12.61256</v>
      </c>
      <c r="J98" s="242" t="s">
        <v>124</v>
      </c>
      <c r="K98" s="243" t="s">
        <v>124</v>
      </c>
      <c r="L98" s="243" t="s">
        <v>124</v>
      </c>
      <c r="M98" s="243" t="s">
        <v>81</v>
      </c>
      <c r="N98" s="244" t="s">
        <v>81</v>
      </c>
      <c r="P98" s="245"/>
      <c r="Q98" s="223"/>
      <c r="R98" s="223"/>
      <c r="S98" s="223"/>
      <c r="T98" s="246"/>
    </row>
    <row r="99" spans="2:20" ht="15.75">
      <c r="B99" s="245"/>
      <c r="C99" s="223"/>
      <c r="D99" s="223"/>
      <c r="E99" s="223"/>
      <c r="F99" s="246"/>
      <c r="J99" s="245">
        <v>9.175177519460588</v>
      </c>
      <c r="K99" s="223">
        <v>8.1423189019357878</v>
      </c>
      <c r="L99" s="223">
        <v>7.2296468701939816</v>
      </c>
      <c r="M99" s="223">
        <v>9.06870874767991</v>
      </c>
      <c r="N99" s="246">
        <v>8.8905608105176341</v>
      </c>
      <c r="P99" s="242" t="s">
        <v>124</v>
      </c>
      <c r="Q99" s="243" t="s">
        <v>124</v>
      </c>
      <c r="R99" s="243" t="s">
        <v>124</v>
      </c>
      <c r="S99" s="243" t="s">
        <v>81</v>
      </c>
      <c r="T99" s="244" t="s">
        <v>81</v>
      </c>
    </row>
    <row r="100" spans="2:20" ht="15.75">
      <c r="B100" s="242"/>
      <c r="C100" s="243"/>
      <c r="D100" s="243"/>
      <c r="E100" s="243"/>
      <c r="F100" s="244"/>
      <c r="J100" s="245"/>
      <c r="K100" s="223"/>
      <c r="L100" s="223"/>
      <c r="M100" s="223"/>
      <c r="N100" s="246"/>
      <c r="P100" s="245">
        <v>2.7738862013527745</v>
      </c>
      <c r="Q100" s="223">
        <v>2.8495758088636856</v>
      </c>
      <c r="R100" s="223">
        <v>2.8848086221806311</v>
      </c>
      <c r="S100" s="223">
        <v>1.7755115078118282</v>
      </c>
      <c r="T100" s="246">
        <v>2.1649005250423179</v>
      </c>
    </row>
    <row r="101" spans="2:20" ht="15.75">
      <c r="B101" s="245"/>
      <c r="C101" s="223"/>
      <c r="D101" s="223"/>
      <c r="E101" s="223"/>
      <c r="F101" s="246"/>
      <c r="J101" s="242" t="s">
        <v>82</v>
      </c>
      <c r="K101" s="243" t="s">
        <v>82</v>
      </c>
      <c r="L101" s="243" t="s">
        <v>82</v>
      </c>
      <c r="M101" s="243" t="s">
        <v>124</v>
      </c>
      <c r="N101" s="244" t="s">
        <v>124</v>
      </c>
      <c r="P101" s="245"/>
      <c r="Q101" s="223"/>
      <c r="R101" s="223"/>
      <c r="S101" s="223"/>
      <c r="T101" s="244"/>
    </row>
    <row r="102" spans="2:20" ht="15.75">
      <c r="B102" s="245"/>
      <c r="C102" s="223"/>
      <c r="D102" s="223"/>
      <c r="E102" s="223"/>
      <c r="F102" s="246"/>
      <c r="J102" s="245">
        <v>9.187600801608685</v>
      </c>
      <c r="K102" s="223">
        <v>9.584106408205626</v>
      </c>
      <c r="L102" s="223">
        <v>10.04445398246842</v>
      </c>
      <c r="M102" s="223">
        <v>6.4044673457121277</v>
      </c>
      <c r="N102" s="246">
        <v>5.7992107826395882</v>
      </c>
      <c r="P102" s="242" t="s">
        <v>82</v>
      </c>
      <c r="Q102" s="243" t="s">
        <v>82</v>
      </c>
      <c r="R102" s="243" t="s">
        <v>82</v>
      </c>
      <c r="S102" s="243" t="s">
        <v>124</v>
      </c>
      <c r="T102" s="244" t="s">
        <v>124</v>
      </c>
    </row>
    <row r="103" spans="2:20" ht="15.75">
      <c r="B103" s="242"/>
      <c r="C103" s="243"/>
      <c r="D103" s="243"/>
      <c r="E103" s="243"/>
      <c r="F103" s="244"/>
      <c r="J103" s="245"/>
      <c r="K103" s="223"/>
      <c r="L103" s="223"/>
      <c r="M103" s="223"/>
      <c r="N103" s="246"/>
      <c r="P103" s="245">
        <v>3.583759817353573</v>
      </c>
      <c r="Q103" s="223">
        <v>3.6728076227340791</v>
      </c>
      <c r="R103" s="223">
        <v>3.8194407995944442</v>
      </c>
      <c r="S103" s="223">
        <v>3.1171028835406513</v>
      </c>
      <c r="T103" s="246">
        <v>3.4493480914442283</v>
      </c>
    </row>
    <row r="104" spans="2:20" ht="15.75">
      <c r="B104" s="245"/>
      <c r="C104" s="223"/>
      <c r="D104" s="223"/>
      <c r="E104" s="223"/>
      <c r="F104" s="246"/>
      <c r="J104" s="242" t="s">
        <v>102</v>
      </c>
      <c r="K104" s="243" t="s">
        <v>102</v>
      </c>
      <c r="L104" s="243" t="s">
        <v>102</v>
      </c>
      <c r="M104" s="243" t="s">
        <v>82</v>
      </c>
      <c r="N104" s="244" t="s">
        <v>82</v>
      </c>
      <c r="O104" s="228"/>
      <c r="P104" s="245"/>
      <c r="Q104" s="223"/>
      <c r="R104" s="223"/>
      <c r="S104" s="223"/>
      <c r="T104" s="246"/>
    </row>
    <row r="105" spans="2:20" ht="15.75">
      <c r="B105" s="245"/>
      <c r="C105" s="223"/>
      <c r="D105" s="223"/>
      <c r="E105" s="223"/>
      <c r="F105" s="246"/>
      <c r="J105" s="245">
        <v>12.29453470162885</v>
      </c>
      <c r="K105" s="223">
        <v>11.836625253446444</v>
      </c>
      <c r="L105" s="223">
        <v>11.996780272559285</v>
      </c>
      <c r="M105" s="223">
        <v>9.32642198696559</v>
      </c>
      <c r="N105" s="246">
        <v>10.516400097690594</v>
      </c>
      <c r="P105" s="242" t="s">
        <v>102</v>
      </c>
      <c r="Q105" s="243" t="s">
        <v>102</v>
      </c>
      <c r="R105" s="243" t="s">
        <v>102</v>
      </c>
      <c r="S105" s="243" t="s">
        <v>82</v>
      </c>
      <c r="T105" s="244" t="s">
        <v>82</v>
      </c>
    </row>
    <row r="106" spans="2:20" ht="15.75">
      <c r="B106" s="242"/>
      <c r="C106" s="243"/>
      <c r="D106" s="243"/>
      <c r="E106" s="243"/>
      <c r="F106" s="244"/>
      <c r="J106" s="245"/>
      <c r="K106" s="223"/>
      <c r="L106" s="223"/>
      <c r="M106" s="223"/>
      <c r="N106" s="246"/>
      <c r="P106" s="245">
        <v>4.8766955590499661</v>
      </c>
      <c r="Q106" s="223">
        <v>4.9437172726165306</v>
      </c>
      <c r="R106" s="223">
        <v>4.8779370948492593</v>
      </c>
      <c r="S106" s="223">
        <v>3.8978967504072277</v>
      </c>
      <c r="T106" s="246">
        <v>4.1474195075628577</v>
      </c>
    </row>
    <row r="107" spans="2:20" ht="15.75">
      <c r="B107" s="245"/>
      <c r="C107" s="223"/>
      <c r="D107" s="223"/>
      <c r="E107" s="223"/>
      <c r="F107" s="246"/>
      <c r="J107" s="242" t="s">
        <v>103</v>
      </c>
      <c r="K107" s="243" t="s">
        <v>103</v>
      </c>
      <c r="L107" s="243" t="s">
        <v>103</v>
      </c>
      <c r="M107" s="243" t="s">
        <v>102</v>
      </c>
      <c r="N107" s="244" t="s">
        <v>102</v>
      </c>
      <c r="O107" s="228"/>
      <c r="P107" s="245"/>
      <c r="Q107" s="223"/>
      <c r="R107" s="223"/>
      <c r="S107" s="223"/>
      <c r="T107" s="246"/>
    </row>
    <row r="108" spans="2:20" ht="15.75">
      <c r="B108" s="245"/>
      <c r="C108" s="223"/>
      <c r="D108" s="223"/>
      <c r="E108" s="223"/>
      <c r="F108" s="246"/>
      <c r="J108" s="245">
        <v>11.011105239422852</v>
      </c>
      <c r="K108" s="223">
        <v>11.268634309646297</v>
      </c>
      <c r="L108" s="223">
        <v>11.068342730637696</v>
      </c>
      <c r="M108" s="223">
        <v>10.929671137277323</v>
      </c>
      <c r="N108" s="246">
        <v>11.102374963158319</v>
      </c>
      <c r="P108" s="242" t="s">
        <v>103</v>
      </c>
      <c r="Q108" s="243" t="s">
        <v>103</v>
      </c>
      <c r="R108" s="243" t="s">
        <v>103</v>
      </c>
      <c r="S108" s="243" t="s">
        <v>102</v>
      </c>
      <c r="T108" s="244" t="s">
        <v>102</v>
      </c>
    </row>
    <row r="109" spans="2:20" ht="15.75">
      <c r="B109" s="242"/>
      <c r="C109" s="243"/>
      <c r="D109" s="243"/>
      <c r="E109" s="243"/>
      <c r="F109" s="244"/>
      <c r="J109" s="245"/>
      <c r="K109" s="223"/>
      <c r="L109" s="223"/>
      <c r="M109" s="223"/>
      <c r="N109" s="246"/>
      <c r="P109" s="245">
        <v>5.9070619874827655</v>
      </c>
      <c r="Q109" s="223">
        <v>5.9623581346518524</v>
      </c>
      <c r="R109" s="223">
        <v>6.1218665567946076</v>
      </c>
      <c r="S109" s="223">
        <v>5.1024106263606575</v>
      </c>
      <c r="T109" s="246">
        <v>5.326873514006925</v>
      </c>
    </row>
    <row r="110" spans="2:20" ht="15.75">
      <c r="B110" s="245"/>
      <c r="C110" s="223"/>
      <c r="D110" s="223"/>
      <c r="E110" s="223"/>
      <c r="F110" s="246"/>
      <c r="J110" s="242" t="s">
        <v>104</v>
      </c>
      <c r="K110" s="243" t="s">
        <v>104</v>
      </c>
      <c r="L110" s="243" t="s">
        <v>104</v>
      </c>
      <c r="M110" s="243" t="s">
        <v>103</v>
      </c>
      <c r="N110" s="244" t="s">
        <v>103</v>
      </c>
      <c r="O110" s="228"/>
      <c r="P110" s="245"/>
      <c r="Q110" s="223"/>
      <c r="R110" s="223"/>
      <c r="S110" s="223"/>
      <c r="T110" s="246"/>
    </row>
    <row r="111" spans="2:20" ht="16.5" thickBot="1">
      <c r="B111" s="256"/>
      <c r="C111" s="257"/>
      <c r="D111" s="257"/>
      <c r="E111" s="257"/>
      <c r="F111" s="258"/>
      <c r="J111" s="245">
        <v>9.5214480503573728</v>
      </c>
      <c r="K111" s="223">
        <v>9.7196932267170251</v>
      </c>
      <c r="L111" s="223">
        <v>9.4688595491217722</v>
      </c>
      <c r="M111" s="223">
        <v>9.6635290717404345</v>
      </c>
      <c r="N111" s="246">
        <v>9.9730018488423937</v>
      </c>
      <c r="P111" s="242" t="s">
        <v>104</v>
      </c>
      <c r="Q111" s="243" t="s">
        <v>104</v>
      </c>
      <c r="R111" s="243" t="s">
        <v>104</v>
      </c>
      <c r="S111" s="243" t="s">
        <v>103</v>
      </c>
      <c r="T111" s="244" t="s">
        <v>103</v>
      </c>
    </row>
    <row r="112" spans="2:20" ht="15.75">
      <c r="J112" s="245"/>
      <c r="K112" s="223"/>
      <c r="L112" s="223"/>
      <c r="M112" s="223"/>
      <c r="N112" s="246"/>
      <c r="P112" s="245">
        <v>6.4381607733021911</v>
      </c>
      <c r="Q112" s="223">
        <v>6.4963191132470959</v>
      </c>
      <c r="R112" s="223">
        <v>6.6364221699789674</v>
      </c>
      <c r="S112" s="223">
        <v>6.0825334991320439</v>
      </c>
      <c r="T112" s="246">
        <v>6.243829017982951</v>
      </c>
    </row>
    <row r="113" spans="10:20" ht="15.75">
      <c r="J113" s="242" t="s">
        <v>105</v>
      </c>
      <c r="K113" s="243" t="s">
        <v>105</v>
      </c>
      <c r="L113" s="243" t="s">
        <v>105</v>
      </c>
      <c r="M113" s="243" t="s">
        <v>104</v>
      </c>
      <c r="N113" s="244" t="s">
        <v>104</v>
      </c>
      <c r="O113" s="228"/>
      <c r="P113" s="245"/>
      <c r="Q113" s="223"/>
      <c r="R113" s="223"/>
      <c r="S113" s="223"/>
      <c r="T113" s="246"/>
    </row>
    <row r="114" spans="10:20" ht="15.75">
      <c r="J114" s="245">
        <v>9.0665766625985427</v>
      </c>
      <c r="K114" s="223">
        <v>8.8536527983974675</v>
      </c>
      <c r="L114" s="223">
        <v>9.242712275081697</v>
      </c>
      <c r="M114" s="223">
        <v>8.4965290338281712</v>
      </c>
      <c r="N114" s="246">
        <v>8.4552908072456265</v>
      </c>
      <c r="P114" s="242" t="s">
        <v>105</v>
      </c>
      <c r="Q114" s="243" t="s">
        <v>105</v>
      </c>
      <c r="R114" s="243" t="s">
        <v>105</v>
      </c>
      <c r="S114" s="243" t="s">
        <v>104</v>
      </c>
      <c r="T114" s="244" t="s">
        <v>104</v>
      </c>
    </row>
    <row r="115" spans="10:20" ht="15.75">
      <c r="J115" s="245"/>
      <c r="K115" s="223"/>
      <c r="L115" s="223"/>
      <c r="M115" s="223"/>
      <c r="N115" s="246"/>
      <c r="P115" s="245">
        <v>7.1721925567697973</v>
      </c>
      <c r="Q115" s="223">
        <v>7.2044970241404558</v>
      </c>
      <c r="R115" s="223">
        <v>6.9962176370332081</v>
      </c>
      <c r="S115" s="223">
        <v>6.5988900299585094</v>
      </c>
      <c r="T115" s="246">
        <v>6.6180408776692561</v>
      </c>
    </row>
    <row r="116" spans="10:20" ht="15.75">
      <c r="J116" s="242" t="s">
        <v>118</v>
      </c>
      <c r="K116" s="243" t="s">
        <v>118</v>
      </c>
      <c r="L116" s="243" t="s">
        <v>118</v>
      </c>
      <c r="M116" s="243" t="s">
        <v>105</v>
      </c>
      <c r="N116" s="244" t="s">
        <v>105</v>
      </c>
      <c r="O116" s="228"/>
      <c r="P116" s="245"/>
      <c r="Q116" s="223"/>
      <c r="R116" s="223"/>
      <c r="S116" s="223"/>
      <c r="T116" s="246"/>
    </row>
    <row r="117" spans="10:20" ht="15.75">
      <c r="J117" s="245">
        <v>7.0983402858592903</v>
      </c>
      <c r="K117" s="223">
        <v>7.2719710051559634</v>
      </c>
      <c r="L117" s="223">
        <v>7.59590753260838</v>
      </c>
      <c r="M117" s="223">
        <v>8.7171594209142409</v>
      </c>
      <c r="N117" s="246">
        <v>8.5932624518034118</v>
      </c>
      <c r="P117" s="242" t="s">
        <v>118</v>
      </c>
      <c r="Q117" s="243" t="s">
        <v>118</v>
      </c>
      <c r="R117" s="243" t="s">
        <v>118</v>
      </c>
      <c r="S117" s="243" t="s">
        <v>105</v>
      </c>
      <c r="T117" s="244" t="s">
        <v>105</v>
      </c>
    </row>
    <row r="118" spans="10:20" ht="15.75">
      <c r="J118" s="245"/>
      <c r="K118" s="223"/>
      <c r="L118" s="223"/>
      <c r="M118" s="223"/>
      <c r="N118" s="246"/>
      <c r="P118" s="245">
        <v>7.2719138783109463</v>
      </c>
      <c r="Q118" s="223">
        <v>7.311437256612785</v>
      </c>
      <c r="R118" s="223">
        <v>7.5461894031808434</v>
      </c>
      <c r="S118" s="223">
        <v>7.3252908292267334</v>
      </c>
      <c r="T118" s="246">
        <v>7.1701514050186654</v>
      </c>
    </row>
    <row r="119" spans="10:20" ht="15.75">
      <c r="J119" s="242" t="s">
        <v>108</v>
      </c>
      <c r="K119" s="243" t="s">
        <v>108</v>
      </c>
      <c r="L119" s="243" t="s">
        <v>108</v>
      </c>
      <c r="M119" s="243" t="s">
        <v>118</v>
      </c>
      <c r="N119" s="244" t="s">
        <v>118</v>
      </c>
      <c r="O119" s="228"/>
      <c r="P119" s="245"/>
      <c r="Q119" s="223"/>
      <c r="R119" s="223"/>
      <c r="S119" s="223"/>
      <c r="T119" s="246"/>
    </row>
    <row r="120" spans="10:20" ht="15.75">
      <c r="J120" s="245">
        <v>8.1965098242931198</v>
      </c>
      <c r="K120" s="223">
        <v>8.5070545024661541</v>
      </c>
      <c r="L120" s="223">
        <v>8.7648875544029359</v>
      </c>
      <c r="M120" s="223">
        <v>6.8939440422405696</v>
      </c>
      <c r="N120" s="246">
        <v>6.605797253137097</v>
      </c>
      <c r="P120" s="242" t="s">
        <v>108</v>
      </c>
      <c r="Q120" s="243" t="s">
        <v>108</v>
      </c>
      <c r="R120" s="243" t="s">
        <v>108</v>
      </c>
      <c r="S120" s="243" t="s">
        <v>118</v>
      </c>
      <c r="T120" s="244" t="s">
        <v>118</v>
      </c>
    </row>
    <row r="121" spans="10:20" ht="15.75">
      <c r="J121" s="245"/>
      <c r="K121" s="223"/>
      <c r="L121" s="223"/>
      <c r="M121" s="223"/>
      <c r="N121" s="246"/>
      <c r="P121" s="245">
        <v>7.4551785802538264</v>
      </c>
      <c r="Q121" s="223">
        <v>7.526359896873589</v>
      </c>
      <c r="R121" s="223">
        <v>7.6911659100447247</v>
      </c>
      <c r="S121" s="223">
        <v>7.4975352697445334</v>
      </c>
      <c r="T121" s="246">
        <v>7.2313828448882207</v>
      </c>
    </row>
    <row r="122" spans="10:20" ht="15.75">
      <c r="J122" s="242" t="s">
        <v>122</v>
      </c>
      <c r="K122" s="243" t="s">
        <v>122</v>
      </c>
      <c r="L122" s="243" t="s">
        <v>122</v>
      </c>
      <c r="M122" s="243" t="s">
        <v>108</v>
      </c>
      <c r="N122" s="244" t="s">
        <v>108</v>
      </c>
      <c r="O122" s="228"/>
      <c r="P122" s="245"/>
      <c r="Q122" s="223"/>
      <c r="R122" s="223"/>
      <c r="S122" s="223"/>
      <c r="T122" s="246"/>
    </row>
    <row r="123" spans="10:20" ht="15.75">
      <c r="J123" s="245">
        <v>6.0677736968860314</v>
      </c>
      <c r="K123" s="223">
        <v>5.915506985797693</v>
      </c>
      <c r="L123" s="223">
        <v>6.005675993510831</v>
      </c>
      <c r="M123" s="223">
        <v>7.9995408315949206</v>
      </c>
      <c r="N123" s="246">
        <v>7.5413145246564239</v>
      </c>
      <c r="P123" s="242" t="s">
        <v>122</v>
      </c>
      <c r="Q123" s="243" t="s">
        <v>122</v>
      </c>
      <c r="R123" s="243" t="s">
        <v>122</v>
      </c>
      <c r="S123" s="243" t="s">
        <v>108</v>
      </c>
      <c r="T123" s="244" t="s">
        <v>108</v>
      </c>
    </row>
    <row r="124" spans="10:20" ht="15.75">
      <c r="J124" s="245"/>
      <c r="K124" s="223"/>
      <c r="L124" s="223"/>
      <c r="M124" s="223"/>
      <c r="N124" s="246"/>
      <c r="P124" s="245">
        <v>7.8274928551585328</v>
      </c>
      <c r="Q124" s="223">
        <v>7.8311057422903518</v>
      </c>
      <c r="R124" s="223">
        <v>7.6545812145426071</v>
      </c>
      <c r="S124" s="223">
        <v>7.6564682056220059</v>
      </c>
      <c r="T124" s="246">
        <v>7.2551664949955992</v>
      </c>
    </row>
    <row r="125" spans="10:20" ht="15.75">
      <c r="J125" s="242" t="s">
        <v>119</v>
      </c>
      <c r="K125" s="243" t="s">
        <v>119</v>
      </c>
      <c r="L125" s="243" t="s">
        <v>119</v>
      </c>
      <c r="M125" s="243" t="s">
        <v>122</v>
      </c>
      <c r="N125" s="244" t="s">
        <v>122</v>
      </c>
      <c r="O125" s="228"/>
      <c r="P125" s="245"/>
      <c r="Q125" s="223"/>
      <c r="R125" s="223"/>
      <c r="S125" s="223"/>
      <c r="T125" s="246"/>
    </row>
    <row r="126" spans="10:20" ht="15.75">
      <c r="J126" s="245">
        <v>7.5323626657349294</v>
      </c>
      <c r="K126" s="223">
        <v>7.7625818352922442</v>
      </c>
      <c r="L126" s="223">
        <v>8.0536091965751293</v>
      </c>
      <c r="M126" s="223">
        <v>5.6376316305479115</v>
      </c>
      <c r="N126" s="246">
        <v>4.5918089602651699</v>
      </c>
      <c r="P126" s="242" t="s">
        <v>119</v>
      </c>
      <c r="Q126" s="243" t="s">
        <v>119</v>
      </c>
      <c r="R126" s="243" t="s">
        <v>119</v>
      </c>
      <c r="S126" s="243" t="s">
        <v>122</v>
      </c>
      <c r="T126" s="244" t="s">
        <v>122</v>
      </c>
    </row>
    <row r="127" spans="10:20" ht="15.75">
      <c r="J127" s="245"/>
      <c r="K127" s="223"/>
      <c r="L127" s="223"/>
      <c r="M127" s="223"/>
      <c r="N127" s="246"/>
      <c r="P127" s="245">
        <v>7.6903033629359632</v>
      </c>
      <c r="Q127" s="223">
        <v>7.7190416907216104</v>
      </c>
      <c r="R127" s="223">
        <v>7.989198445041473</v>
      </c>
      <c r="S127" s="223">
        <v>8.0670781206853626</v>
      </c>
      <c r="T127" s="246">
        <v>7.5933162749380436</v>
      </c>
    </row>
    <row r="128" spans="10:20" ht="15.75">
      <c r="J128" s="242"/>
      <c r="K128" s="243"/>
      <c r="L128" s="243"/>
      <c r="M128" s="243" t="s">
        <v>119</v>
      </c>
      <c r="N128" s="244" t="s">
        <v>119</v>
      </c>
      <c r="O128" s="228"/>
      <c r="P128" s="245"/>
      <c r="Q128" s="223"/>
      <c r="R128" s="223"/>
      <c r="S128" s="223"/>
      <c r="T128" s="246"/>
    </row>
    <row r="129" spans="10:20" ht="15.75">
      <c r="J129" s="245"/>
      <c r="K129" s="223"/>
      <c r="L129" s="223"/>
      <c r="M129" s="223">
        <v>7.315075272617177</v>
      </c>
      <c r="N129" s="246">
        <v>6.8953602275121568</v>
      </c>
      <c r="P129" s="242"/>
      <c r="Q129" s="243"/>
      <c r="R129" s="243"/>
      <c r="S129" s="243" t="s">
        <v>119</v>
      </c>
      <c r="T129" s="244" t="s">
        <v>119</v>
      </c>
    </row>
    <row r="130" spans="10:20" ht="15.75">
      <c r="J130" s="245"/>
      <c r="K130" s="223"/>
      <c r="L130" s="223"/>
      <c r="M130" s="223"/>
      <c r="N130" s="246"/>
      <c r="P130" s="245"/>
      <c r="Q130" s="223"/>
      <c r="R130" s="223"/>
      <c r="S130" s="223">
        <v>7.9026612239981464</v>
      </c>
      <c r="T130" s="246">
        <v>7.3415540722789672</v>
      </c>
    </row>
    <row r="131" spans="10:20" ht="15.75">
      <c r="J131" s="242"/>
      <c r="K131" s="243"/>
      <c r="L131" s="243"/>
      <c r="M131" s="243"/>
      <c r="N131" s="244"/>
      <c r="O131" s="228"/>
      <c r="P131" s="245"/>
      <c r="Q131" s="223"/>
      <c r="R131" s="223"/>
      <c r="S131" s="223"/>
      <c r="T131" s="246"/>
    </row>
    <row r="132" spans="10:20" ht="15.75">
      <c r="J132" s="245"/>
      <c r="K132" s="223"/>
      <c r="L132" s="223"/>
      <c r="M132" s="223"/>
      <c r="N132" s="246"/>
      <c r="P132" s="242"/>
      <c r="Q132" s="243"/>
      <c r="R132" s="243"/>
      <c r="S132" s="243"/>
      <c r="T132" s="244"/>
    </row>
    <row r="133" spans="10:20" ht="15.75">
      <c r="J133" s="245"/>
      <c r="K133" s="223"/>
      <c r="L133" s="223"/>
      <c r="M133" s="223"/>
      <c r="N133" s="246"/>
      <c r="P133" s="245"/>
      <c r="Q133" s="223"/>
      <c r="R133" s="223"/>
      <c r="S133" s="223"/>
      <c r="T133" s="246"/>
    </row>
    <row r="134" spans="10:20" ht="15.75">
      <c r="J134" s="242"/>
      <c r="K134" s="243"/>
      <c r="L134" s="243"/>
      <c r="M134" s="243"/>
      <c r="N134" s="244"/>
      <c r="O134" s="228"/>
      <c r="P134" s="245"/>
      <c r="Q134" s="223"/>
      <c r="R134" s="223"/>
      <c r="S134" s="223"/>
      <c r="T134" s="246"/>
    </row>
    <row r="135" spans="10:20" ht="15.75">
      <c r="J135" s="245"/>
      <c r="K135" s="223"/>
      <c r="L135" s="223"/>
      <c r="M135" s="223"/>
      <c r="N135" s="246"/>
      <c r="P135" s="242"/>
      <c r="Q135" s="243"/>
      <c r="R135" s="243"/>
      <c r="S135" s="243"/>
      <c r="T135" s="244"/>
    </row>
    <row r="136" spans="10:20" ht="15.75">
      <c r="J136" s="245"/>
      <c r="K136" s="223"/>
      <c r="L136" s="223"/>
      <c r="M136" s="223"/>
      <c r="N136" s="246"/>
      <c r="P136" s="245"/>
      <c r="Q136" s="223"/>
      <c r="R136" s="223"/>
      <c r="S136" s="223"/>
      <c r="T136" s="246"/>
    </row>
    <row r="137" spans="10:20" ht="15.75">
      <c r="J137" s="242"/>
      <c r="K137" s="243"/>
      <c r="L137" s="243"/>
      <c r="M137" s="243"/>
      <c r="N137" s="244"/>
      <c r="O137" s="228"/>
      <c r="P137" s="245"/>
      <c r="Q137" s="223"/>
      <c r="R137" s="223"/>
      <c r="S137" s="223"/>
      <c r="T137" s="246"/>
    </row>
    <row r="138" spans="10:20" ht="15.75">
      <c r="J138" s="245"/>
      <c r="K138" s="223"/>
      <c r="L138" s="223"/>
      <c r="M138" s="223"/>
      <c r="N138" s="246"/>
      <c r="P138" s="242"/>
      <c r="Q138" s="243"/>
      <c r="R138" s="243"/>
      <c r="S138" s="243"/>
      <c r="T138" s="244"/>
    </row>
    <row r="139" spans="10:20" ht="15.75">
      <c r="J139" s="245"/>
      <c r="K139" s="223"/>
      <c r="L139" s="223"/>
      <c r="M139" s="223"/>
      <c r="N139" s="246"/>
      <c r="P139" s="245"/>
      <c r="Q139" s="223"/>
      <c r="R139" s="223"/>
      <c r="S139" s="223"/>
      <c r="T139" s="246"/>
    </row>
    <row r="140" spans="10:20" ht="15.75">
      <c r="J140" s="242"/>
      <c r="K140" s="243"/>
      <c r="L140" s="243"/>
      <c r="M140" s="243"/>
      <c r="N140" s="244"/>
      <c r="O140" s="228"/>
      <c r="P140" s="245"/>
      <c r="Q140" s="223"/>
      <c r="R140" s="223"/>
      <c r="S140" s="223"/>
      <c r="T140" s="246"/>
    </row>
    <row r="141" spans="10:20" ht="15.75">
      <c r="J141" s="245"/>
      <c r="K141" s="223"/>
      <c r="L141" s="223"/>
      <c r="M141" s="223"/>
      <c r="N141" s="246"/>
      <c r="P141" s="242"/>
      <c r="Q141" s="243"/>
      <c r="R141" s="243"/>
      <c r="S141" s="243"/>
      <c r="T141" s="244"/>
    </row>
    <row r="142" spans="10:20" ht="16.5" thickBot="1">
      <c r="J142" s="253"/>
      <c r="K142" s="254"/>
      <c r="L142" s="254"/>
      <c r="M142" s="254"/>
      <c r="N142" s="255"/>
      <c r="P142" s="245"/>
      <c r="Q142" s="223"/>
      <c r="R142" s="223"/>
      <c r="S142" s="223"/>
      <c r="T142" s="246"/>
    </row>
    <row r="143" spans="10:20" ht="16.5" thickBot="1">
      <c r="J143" s="382" t="str">
        <f>IF(SUM(J95:J141)=100,"","1")</f>
        <v/>
      </c>
      <c r="K143" s="382" t="str">
        <f t="shared" ref="K143:N143" si="2">IF(SUM(K95:K141)=100,"","1")</f>
        <v/>
      </c>
      <c r="L143" s="382" t="str">
        <f t="shared" si="2"/>
        <v/>
      </c>
      <c r="M143" s="382" t="str">
        <f t="shared" si="2"/>
        <v/>
      </c>
      <c r="N143" s="382" t="str">
        <f t="shared" si="2"/>
        <v/>
      </c>
      <c r="O143" s="228"/>
      <c r="P143" s="253"/>
      <c r="Q143" s="254"/>
      <c r="R143" s="254"/>
      <c r="S143" s="254"/>
      <c r="T143" s="255"/>
    </row>
    <row r="146" spans="15:15">
      <c r="O146" s="228"/>
    </row>
    <row r="149" spans="15:15">
      <c r="O149" s="228"/>
    </row>
    <row r="152" spans="15:15">
      <c r="O152" s="228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85" zoomScaleNormal="85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08" t="str">
        <f>"Individual Bond Total Returns [N$,%]" &amp; TEXT(Map!$N$16, " mmmm yyyy")</f>
        <v>Individual Bond Total Returns [N$,%] June 2025</v>
      </c>
      <c r="C2" s="408"/>
      <c r="D2" s="408"/>
      <c r="E2" s="408"/>
      <c r="F2" s="408"/>
      <c r="G2" s="408"/>
      <c r="H2" s="384"/>
      <c r="I2" s="384"/>
      <c r="J2" s="384" t="s">
        <v>7</v>
      </c>
    </row>
    <row r="3" spans="2:10" ht="20.25" customHeight="1" thickBot="1"/>
    <row r="4" spans="2:10" ht="16.5" customHeight="1">
      <c r="B4" s="385"/>
      <c r="C4" s="364" t="s">
        <v>262</v>
      </c>
      <c r="D4" s="364" t="s">
        <v>8</v>
      </c>
      <c r="E4" s="364" t="s">
        <v>9</v>
      </c>
      <c r="F4" s="364" t="s">
        <v>10</v>
      </c>
      <c r="G4" s="364" t="s">
        <v>11</v>
      </c>
      <c r="H4" s="364" t="s">
        <v>12</v>
      </c>
      <c r="I4" s="364" t="s">
        <v>146</v>
      </c>
      <c r="J4" s="364" t="s">
        <v>147</v>
      </c>
    </row>
    <row r="5" spans="2:10">
      <c r="B5" s="56" t="s">
        <v>121</v>
      </c>
      <c r="C5" s="386">
        <v>102.34950000000001</v>
      </c>
      <c r="D5" s="400">
        <v>0.65030148034845858</v>
      </c>
      <c r="E5" s="400">
        <v>2.6217051512466449</v>
      </c>
      <c r="F5" s="400">
        <v>4.4997839302001408</v>
      </c>
      <c r="G5" s="400">
        <v>9.4979950384660015</v>
      </c>
      <c r="H5" s="400">
        <v>4.4997839302001408</v>
      </c>
      <c r="I5" s="400">
        <v>9.2147391710773121</v>
      </c>
    </row>
    <row r="6" spans="2:10">
      <c r="B6" s="56" t="s">
        <v>81</v>
      </c>
      <c r="C6" s="386">
        <v>99.989170000000001</v>
      </c>
      <c r="D6" s="400">
        <v>1.1847312859990966</v>
      </c>
      <c r="E6" s="400">
        <v>2.9795735959601499</v>
      </c>
      <c r="F6" s="400">
        <v>5.910748867797766</v>
      </c>
      <c r="G6" s="400">
        <v>11.096735328632001</v>
      </c>
      <c r="H6" s="400">
        <v>5.910748867797766</v>
      </c>
      <c r="I6" s="400">
        <v>10.579350976482548</v>
      </c>
      <c r="J6" s="400">
        <v>8.504994168599044</v>
      </c>
    </row>
    <row r="7" spans="2:10">
      <c r="B7" s="56" t="s">
        <v>124</v>
      </c>
      <c r="C7" s="386">
        <v>101.61398</v>
      </c>
      <c r="D7" s="400">
        <v>1.1015065733304574</v>
      </c>
      <c r="E7" s="400">
        <v>2.9686175714355612</v>
      </c>
      <c r="F7" s="400">
        <v>5.7872502866689102</v>
      </c>
      <c r="G7" s="400">
        <v>12.165032030009559</v>
      </c>
      <c r="H7" s="400">
        <v>5.7872502866689102</v>
      </c>
      <c r="I7" s="400">
        <v>12.787661858884803</v>
      </c>
    </row>
    <row r="8" spans="2:10">
      <c r="B8" s="56" t="s">
        <v>82</v>
      </c>
      <c r="C8" s="386">
        <v>96.473929999999996</v>
      </c>
      <c r="D8" s="400">
        <v>-0.27796652433859093</v>
      </c>
      <c r="E8" s="400">
        <v>2.7466043287987851</v>
      </c>
      <c r="F8" s="400">
        <v>4.8706640590274519</v>
      </c>
      <c r="G8" s="400">
        <v>14.917666845625366</v>
      </c>
      <c r="H8" s="400">
        <v>4.8706640590274519</v>
      </c>
      <c r="I8" s="400">
        <v>15.244680451476178</v>
      </c>
      <c r="J8" s="400">
        <v>10.916561183523266</v>
      </c>
    </row>
    <row r="9" spans="2:10">
      <c r="B9" s="56" t="s">
        <v>102</v>
      </c>
      <c r="C9" s="386">
        <v>99.308239999999998</v>
      </c>
      <c r="D9" s="400">
        <v>1.5645264238640655</v>
      </c>
      <c r="E9" s="400">
        <v>3.218109798959734</v>
      </c>
      <c r="F9" s="400">
        <v>6.4277200445352234</v>
      </c>
      <c r="G9" s="400">
        <v>12.858950751184484</v>
      </c>
      <c r="H9" s="400">
        <v>6.4277200445352234</v>
      </c>
      <c r="I9" s="400">
        <v>15.78123442045074</v>
      </c>
      <c r="J9" s="400">
        <v>11.899282811061207</v>
      </c>
    </row>
    <row r="10" spans="2:10">
      <c r="B10" s="56" t="s">
        <v>103</v>
      </c>
      <c r="C10" s="386">
        <v>91.305179999999993</v>
      </c>
      <c r="D10" s="400">
        <v>1.8138445721141983</v>
      </c>
      <c r="E10" s="400">
        <v>3.6813366473507081</v>
      </c>
      <c r="F10" s="400">
        <v>4.8969738458770395</v>
      </c>
      <c r="G10" s="400">
        <v>10.060980096020389</v>
      </c>
      <c r="H10" s="400">
        <v>4.8969738458770395</v>
      </c>
      <c r="I10" s="400">
        <v>15.752461422360975</v>
      </c>
      <c r="J10" s="400">
        <v>13.034753311289005</v>
      </c>
    </row>
    <row r="11" spans="2:10">
      <c r="B11" s="56" t="s">
        <v>104</v>
      </c>
      <c r="C11" s="386">
        <v>88.605770000000007</v>
      </c>
      <c r="D11" s="400">
        <v>1.5539360581205974</v>
      </c>
      <c r="E11" s="400">
        <v>4.0960288867984529</v>
      </c>
      <c r="F11" s="400">
        <v>4.5146953601166828</v>
      </c>
      <c r="G11" s="400">
        <v>13.447912347230307</v>
      </c>
      <c r="H11" s="400">
        <v>4.5146953601166828</v>
      </c>
      <c r="I11" s="400">
        <v>17.47252396973391</v>
      </c>
      <c r="J11" s="400">
        <v>13.995585695725188</v>
      </c>
    </row>
    <row r="12" spans="2:10">
      <c r="B12" s="56" t="s">
        <v>105</v>
      </c>
      <c r="C12" s="386">
        <v>89.596999999999994</v>
      </c>
      <c r="D12" s="400">
        <v>2.0655059212506099</v>
      </c>
      <c r="E12" s="400">
        <v>3.5217905174209863</v>
      </c>
      <c r="F12" s="400">
        <v>4.0597538883258677</v>
      </c>
      <c r="G12" s="400">
        <v>16.131637855650837</v>
      </c>
      <c r="H12" s="400">
        <v>4.0597538883258677</v>
      </c>
      <c r="I12" s="400">
        <v>17.509686249283906</v>
      </c>
      <c r="J12" s="400">
        <v>14.781138542898464</v>
      </c>
    </row>
    <row r="13" spans="2:10">
      <c r="B13" s="56" t="s">
        <v>118</v>
      </c>
      <c r="C13" s="386">
        <v>86.906469999999999</v>
      </c>
      <c r="D13" s="400">
        <v>1.7322929685194444</v>
      </c>
      <c r="E13" s="400">
        <v>2.1314291192811474</v>
      </c>
      <c r="F13" s="400">
        <v>2.3110488767239312</v>
      </c>
      <c r="G13" s="400">
        <v>15.076745894002542</v>
      </c>
      <c r="H13" s="400">
        <v>2.3110488767239312</v>
      </c>
      <c r="I13" s="400">
        <v>19.302606257291231</v>
      </c>
      <c r="J13" s="400">
        <v>15.544874158001075</v>
      </c>
    </row>
    <row r="14" spans="2:10">
      <c r="B14" s="56" t="s">
        <v>108</v>
      </c>
      <c r="C14" s="386">
        <v>84.819680000000005</v>
      </c>
      <c r="D14" s="400">
        <v>1.0830336592966283</v>
      </c>
      <c r="E14" s="400">
        <v>2.947689237874962</v>
      </c>
      <c r="F14" s="400">
        <v>2.8112327251089475</v>
      </c>
      <c r="G14" s="400">
        <v>17.629550546436867</v>
      </c>
      <c r="H14" s="400">
        <v>2.8112327251089475</v>
      </c>
      <c r="I14" s="400">
        <v>20.838523826343057</v>
      </c>
      <c r="J14" s="400">
        <v>16.047029977974979</v>
      </c>
    </row>
    <row r="15" spans="2:10">
      <c r="B15" s="56" t="s">
        <v>122</v>
      </c>
      <c r="C15" s="386">
        <v>87.125609999999995</v>
      </c>
      <c r="D15" s="400">
        <v>2.1951301619615782</v>
      </c>
      <c r="E15" s="400">
        <v>2.4397844158251525</v>
      </c>
      <c r="F15" s="400">
        <v>2.3920653174725137</v>
      </c>
      <c r="G15" s="400">
        <v>17.289665594587866</v>
      </c>
      <c r="H15" s="400">
        <v>2.3920653174725137</v>
      </c>
      <c r="I15" s="400">
        <v>21.578976997373701</v>
      </c>
      <c r="J15" s="400"/>
    </row>
    <row r="16" spans="2:10">
      <c r="B16" s="56" t="s">
        <v>119</v>
      </c>
      <c r="C16" s="386">
        <v>86.845870000000005</v>
      </c>
      <c r="D16" s="400">
        <v>1.7220523309956048</v>
      </c>
      <c r="E16" s="400">
        <v>1.9590433029751608</v>
      </c>
      <c r="F16" s="400">
        <v>2.900387249489933</v>
      </c>
      <c r="G16" s="400">
        <v>18.947365669249482</v>
      </c>
      <c r="H16" s="400">
        <v>2.900387249489933</v>
      </c>
      <c r="I16" s="400">
        <v>21.331241099884181</v>
      </c>
      <c r="J16" s="400">
        <v>16.085033704236618</v>
      </c>
    </row>
    <row r="17" spans="2:2">
      <c r="B17" s="56" t="s">
        <v>263</v>
      </c>
    </row>
    <row r="18" spans="2:2">
      <c r="B18" s="144" t="s">
        <v>19</v>
      </c>
    </row>
    <row r="19" spans="2:2">
      <c r="B19" s="20" t="s">
        <v>28</v>
      </c>
    </row>
  </sheetData>
  <mergeCells count="1">
    <mergeCell ref="B2:G2"/>
  </mergeCells>
  <conditionalFormatting sqref="D5:D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6 I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6 I8:I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:J16 J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6"/>
    <col min="2" max="2" width="35.7109375" style="86" customWidth="1"/>
    <col min="3" max="8" width="26.140625" style="86"/>
    <col min="9" max="9" width="35" style="86" customWidth="1"/>
    <col min="10" max="10" width="25.42578125" style="86" customWidth="1"/>
    <col min="11" max="16384" width="26.1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1.75" thickBot="1"/>
    <row r="4" spans="2:18" s="87" customFormat="1" ht="17.25" customHeight="1" thickBot="1">
      <c r="B4" s="467" t="str">
        <f>"IJG Money Market Index [average returns] -as at "&amp; TEXT(Map!$N$16, " mmmm yyyy")</f>
        <v>IJG Money Market Index [average returns] -as at  June 2025</v>
      </c>
      <c r="C4" s="468"/>
      <c r="D4" s="468"/>
      <c r="E4" s="468"/>
      <c r="F4" s="468"/>
      <c r="G4" s="469"/>
      <c r="I4" s="470" t="str">
        <f>"IJG Money Market Index Performance [average returns, %] -as at "&amp; TEXT(Map!$N$16, " mmmm yyyy")</f>
        <v>IJG Money Market Index Performance [average returns, %] -as at  June 2025</v>
      </c>
      <c r="J4" s="471"/>
      <c r="K4" s="471"/>
      <c r="L4" s="471"/>
      <c r="M4" s="471"/>
      <c r="N4" s="471"/>
      <c r="O4" s="471"/>
      <c r="P4" s="472"/>
    </row>
    <row r="5" spans="2:18" s="87" customFormat="1" ht="17.25" customHeight="1">
      <c r="B5" s="259"/>
      <c r="C5" s="260" t="s">
        <v>31</v>
      </c>
      <c r="D5" s="260" t="s">
        <v>32</v>
      </c>
      <c r="E5" s="260" t="s">
        <v>33</v>
      </c>
      <c r="F5" s="260" t="s">
        <v>34</v>
      </c>
      <c r="G5" s="261" t="s">
        <v>35</v>
      </c>
      <c r="H5" s="262"/>
      <c r="I5" s="263"/>
      <c r="J5" s="264" t="s">
        <v>31</v>
      </c>
      <c r="K5" s="265" t="s">
        <v>46</v>
      </c>
      <c r="L5" s="265" t="s">
        <v>47</v>
      </c>
      <c r="M5" s="265" t="s">
        <v>48</v>
      </c>
      <c r="N5" s="265" t="s">
        <v>12</v>
      </c>
      <c r="O5" s="265" t="s">
        <v>49</v>
      </c>
      <c r="P5" s="266" t="s">
        <v>50</v>
      </c>
    </row>
    <row r="6" spans="2:18" s="87" customFormat="1" ht="17.25" customHeight="1">
      <c r="B6" s="267" t="s">
        <v>36</v>
      </c>
      <c r="C6" s="268">
        <v>297.14129670142978</v>
      </c>
      <c r="D6" s="268">
        <v>295.36695631828752</v>
      </c>
      <c r="E6" s="268">
        <v>291.74614624066146</v>
      </c>
      <c r="F6" s="268">
        <v>286.27847785874889</v>
      </c>
      <c r="G6" s="269">
        <v>274.9167587190156</v>
      </c>
      <c r="I6" s="270" t="s">
        <v>36</v>
      </c>
      <c r="J6" s="271">
        <v>0.60072406380835552</v>
      </c>
      <c r="K6" s="271">
        <v>1.8492619458005954</v>
      </c>
      <c r="L6" s="271">
        <v>3.7944937125314215</v>
      </c>
      <c r="M6" s="271">
        <v>8.0840971958094485</v>
      </c>
      <c r="N6" s="271">
        <v>3.7944937125314215</v>
      </c>
      <c r="O6" s="271">
        <v>7.8710315411863352</v>
      </c>
      <c r="P6" s="272">
        <v>6.5491776752794939</v>
      </c>
    </row>
    <row r="7" spans="2:18" s="87" customFormat="1" ht="17.25" customHeight="1">
      <c r="B7" s="267"/>
      <c r="C7" s="268"/>
      <c r="D7" s="268"/>
      <c r="E7" s="268"/>
      <c r="F7" s="273"/>
      <c r="G7" s="274"/>
      <c r="I7" s="270"/>
      <c r="J7" s="271"/>
      <c r="K7" s="271"/>
      <c r="L7" s="271"/>
      <c r="M7" s="271"/>
      <c r="N7" s="271"/>
      <c r="O7" s="271"/>
      <c r="P7" s="272"/>
    </row>
    <row r="8" spans="2:18" s="87" customFormat="1" ht="17.25" customHeight="1">
      <c r="B8" s="267" t="s">
        <v>37</v>
      </c>
      <c r="C8" s="268">
        <v>233.83348296900374</v>
      </c>
      <c r="D8" s="268">
        <v>232.6898870805712</v>
      </c>
      <c r="E8" s="268">
        <v>230.38463020262165</v>
      </c>
      <c r="F8" s="268">
        <v>226.97903784945566</v>
      </c>
      <c r="G8" s="269">
        <v>219.68588565192871</v>
      </c>
      <c r="I8" s="270" t="s">
        <v>37</v>
      </c>
      <c r="J8" s="271">
        <v>0.4914678084125601</v>
      </c>
      <c r="K8" s="271">
        <v>1.4969977655839406</v>
      </c>
      <c r="L8" s="271">
        <v>3.0198582144375319</v>
      </c>
      <c r="M8" s="271">
        <v>6.439920923955289</v>
      </c>
      <c r="N8" s="271">
        <v>3.0198582144375319</v>
      </c>
      <c r="O8" s="271">
        <v>6.3449912006045439</v>
      </c>
      <c r="P8" s="272">
        <v>4.9845538384092114</v>
      </c>
    </row>
    <row r="9" spans="2:18" s="87" customFormat="1" ht="17.25" customHeight="1">
      <c r="B9" s="267"/>
      <c r="C9" s="268"/>
      <c r="D9" s="268"/>
      <c r="E9" s="268"/>
      <c r="F9" s="273"/>
      <c r="G9" s="274"/>
      <c r="I9" s="270"/>
      <c r="J9" s="271"/>
      <c r="K9" s="271"/>
      <c r="L9" s="271"/>
      <c r="M9" s="271"/>
      <c r="N9" s="271"/>
      <c r="O9" s="271"/>
      <c r="P9" s="272"/>
    </row>
    <row r="10" spans="2:18" s="87" customFormat="1" ht="17.25" customHeight="1">
      <c r="B10" s="267" t="s">
        <v>38</v>
      </c>
      <c r="C10" s="268">
        <v>276.190909591241</v>
      </c>
      <c r="D10" s="268">
        <v>274.72543572832586</v>
      </c>
      <c r="E10" s="268">
        <v>271.76207791657384</v>
      </c>
      <c r="F10" s="268">
        <v>267.36409131527216</v>
      </c>
      <c r="G10" s="269">
        <v>257.75083283107926</v>
      </c>
      <c r="I10" s="270" t="s">
        <v>38</v>
      </c>
      <c r="J10" s="271">
        <v>0.5334321734825842</v>
      </c>
      <c r="K10" s="271">
        <v>1.6296724357644621</v>
      </c>
      <c r="L10" s="271">
        <v>3.3014225031290367</v>
      </c>
      <c r="M10" s="271">
        <v>7.1542258690767024</v>
      </c>
      <c r="N10" s="271">
        <v>3.3014225031290367</v>
      </c>
      <c r="O10" s="271">
        <v>7.0999645507168641</v>
      </c>
      <c r="P10" s="272">
        <v>8.5292964490817127</v>
      </c>
    </row>
    <row r="11" spans="2:18" s="87" customFormat="1" ht="17.25" customHeight="1">
      <c r="B11" s="267"/>
      <c r="C11" s="268"/>
      <c r="D11" s="268"/>
      <c r="E11" s="268"/>
      <c r="F11" s="273"/>
      <c r="G11" s="274"/>
      <c r="I11" s="270"/>
      <c r="J11" s="271"/>
      <c r="K11" s="271"/>
      <c r="L11" s="271"/>
      <c r="M11" s="271"/>
      <c r="N11" s="271"/>
      <c r="O11" s="271"/>
      <c r="P11" s="272"/>
    </row>
    <row r="12" spans="2:18" s="87" customFormat="1" ht="17.25" customHeight="1">
      <c r="B12" s="267" t="s">
        <v>39</v>
      </c>
      <c r="C12" s="268">
        <v>294.27532356713465</v>
      </c>
      <c r="D12" s="268">
        <v>292.61372793019319</v>
      </c>
      <c r="E12" s="268">
        <v>289.22603043554722</v>
      </c>
      <c r="F12" s="268">
        <v>284.14628739312741</v>
      </c>
      <c r="G12" s="269">
        <v>273.24525364113367</v>
      </c>
      <c r="I12" s="270" t="s">
        <v>39</v>
      </c>
      <c r="J12" s="271">
        <v>0.5678460982315503</v>
      </c>
      <c r="K12" s="271">
        <v>1.7457948456380823</v>
      </c>
      <c r="L12" s="271">
        <v>3.5647258554511119</v>
      </c>
      <c r="M12" s="271">
        <v>7.6964081336325041</v>
      </c>
      <c r="N12" s="271">
        <v>3.5647258554511119</v>
      </c>
      <c r="O12" s="271">
        <v>9.3840694010594703</v>
      </c>
      <c r="P12" s="272">
        <v>7.1868278966359167</v>
      </c>
    </row>
    <row r="13" spans="2:18" s="87" customFormat="1" ht="17.25" customHeight="1">
      <c r="B13" s="267"/>
      <c r="C13" s="268"/>
      <c r="D13" s="268"/>
      <c r="E13" s="268"/>
      <c r="F13" s="273"/>
      <c r="G13" s="274"/>
      <c r="I13" s="270"/>
      <c r="J13" s="271"/>
      <c r="K13" s="271"/>
      <c r="L13" s="271"/>
      <c r="M13" s="271"/>
      <c r="N13" s="271"/>
      <c r="O13" s="271"/>
      <c r="P13" s="272"/>
    </row>
    <row r="14" spans="2:18" s="87" customFormat="1" ht="17.25" customHeight="1">
      <c r="B14" s="267" t="s">
        <v>40</v>
      </c>
      <c r="C14" s="268">
        <v>314.84679858069495</v>
      </c>
      <c r="D14" s="268">
        <v>312.92403385538586</v>
      </c>
      <c r="E14" s="268">
        <v>308.97392233865725</v>
      </c>
      <c r="F14" s="268">
        <v>303.06111144104602</v>
      </c>
      <c r="G14" s="269">
        <v>290.91151631605481</v>
      </c>
      <c r="I14" s="270" t="s">
        <v>51</v>
      </c>
      <c r="J14" s="271">
        <v>0.61445095847054709</v>
      </c>
      <c r="K14" s="271">
        <v>1.9007676109314531</v>
      </c>
      <c r="L14" s="271">
        <v>3.8888813822427926</v>
      </c>
      <c r="M14" s="271">
        <v>8.2276846814947504</v>
      </c>
      <c r="N14" s="271">
        <v>3.8888813822427926</v>
      </c>
      <c r="O14" s="271">
        <v>10.015656798830697</v>
      </c>
      <c r="P14" s="272">
        <v>7.7078779604341285</v>
      </c>
    </row>
    <row r="15" spans="2:18" s="87" customFormat="1" ht="17.25" customHeight="1">
      <c r="B15" s="267"/>
      <c r="C15" s="268"/>
      <c r="D15" s="268"/>
      <c r="E15" s="268"/>
      <c r="F15" s="273"/>
      <c r="G15" s="274"/>
      <c r="I15" s="270"/>
      <c r="J15" s="271"/>
      <c r="K15" s="271"/>
      <c r="L15" s="271"/>
      <c r="M15" s="271"/>
      <c r="N15" s="271"/>
      <c r="O15" s="271"/>
      <c r="P15" s="272"/>
    </row>
    <row r="16" spans="2:18" s="87" customFormat="1" ht="17.25" customHeight="1">
      <c r="B16" s="267" t="s">
        <v>86</v>
      </c>
      <c r="C16" s="268">
        <v>295.44642683610135</v>
      </c>
      <c r="D16" s="268">
        <v>293.79067759379797</v>
      </c>
      <c r="E16" s="268">
        <v>290.41474386396106</v>
      </c>
      <c r="F16" s="268">
        <v>285.14667800368261</v>
      </c>
      <c r="G16" s="269">
        <v>274.16876455642375</v>
      </c>
      <c r="I16" s="270" t="s">
        <v>52</v>
      </c>
      <c r="J16" s="271">
        <v>0.56358127353266507</v>
      </c>
      <c r="K16" s="271">
        <v>1.7325852348933246</v>
      </c>
      <c r="L16" s="271">
        <v>3.6120879627732139</v>
      </c>
      <c r="M16" s="271">
        <v>7.7607900790969353</v>
      </c>
      <c r="N16" s="271">
        <v>3.6120879627732139</v>
      </c>
      <c r="O16" s="271">
        <v>5.672147643109926</v>
      </c>
      <c r="P16" s="272">
        <v>5.4091259485184562</v>
      </c>
    </row>
    <row r="17" spans="2:16" s="87" customFormat="1" ht="17.25" customHeight="1">
      <c r="B17" s="275"/>
      <c r="C17" s="268"/>
      <c r="D17" s="268"/>
      <c r="E17" s="268"/>
      <c r="F17" s="273"/>
      <c r="G17" s="274"/>
      <c r="I17" s="276"/>
      <c r="J17" s="271"/>
      <c r="K17" s="271"/>
      <c r="L17" s="271"/>
      <c r="M17" s="271"/>
      <c r="N17" s="271"/>
      <c r="O17" s="271"/>
      <c r="P17" s="272"/>
    </row>
    <row r="18" spans="2:16" s="87" customFormat="1" ht="17.25" customHeight="1">
      <c r="B18" s="267" t="s">
        <v>41</v>
      </c>
      <c r="C18" s="268">
        <v>301.84342014103021</v>
      </c>
      <c r="D18" s="268">
        <v>299.99370112655203</v>
      </c>
      <c r="E18" s="268">
        <v>296.24703098140901</v>
      </c>
      <c r="F18" s="268">
        <v>290.5776935387928</v>
      </c>
      <c r="G18" s="269">
        <v>278.77576672606159</v>
      </c>
      <c r="I18" s="270" t="s">
        <v>41</v>
      </c>
      <c r="J18" s="271">
        <v>0.61658595081564016</v>
      </c>
      <c r="K18" s="271">
        <v>1.8890954420982542</v>
      </c>
      <c r="L18" s="271">
        <v>3.877010125945346</v>
      </c>
      <c r="M18" s="271">
        <v>8.2746264805850132</v>
      </c>
      <c r="N18" s="271">
        <v>3.877010125945346</v>
      </c>
      <c r="O18" s="271">
        <v>8.2049644397825805</v>
      </c>
      <c r="P18" s="272">
        <v>6.7395199231354175</v>
      </c>
    </row>
    <row r="19" spans="2:16" s="87" customFormat="1" ht="17.25" customHeight="1">
      <c r="B19" s="267"/>
      <c r="C19" s="268"/>
      <c r="D19" s="268"/>
      <c r="E19" s="268"/>
      <c r="F19" s="273"/>
      <c r="G19" s="274"/>
      <c r="I19" s="270"/>
      <c r="J19" s="271"/>
      <c r="K19" s="271"/>
      <c r="L19" s="271"/>
      <c r="M19" s="271"/>
      <c r="N19" s="271"/>
      <c r="O19" s="271"/>
      <c r="P19" s="272"/>
    </row>
    <row r="20" spans="2:16" s="87" customFormat="1" ht="17.25" customHeight="1">
      <c r="B20" s="267" t="s">
        <v>42</v>
      </c>
      <c r="C20" s="268">
        <v>312.85435691920918</v>
      </c>
      <c r="D20" s="268">
        <v>310.90281742910952</v>
      </c>
      <c r="E20" s="268">
        <v>306.91981994210903</v>
      </c>
      <c r="F20" s="268">
        <v>300.97370738369233</v>
      </c>
      <c r="G20" s="269">
        <v>288.46403633827214</v>
      </c>
      <c r="I20" s="270" t="s">
        <v>42</v>
      </c>
      <c r="J20" s="271">
        <v>0.62770080574925391</v>
      </c>
      <c r="K20" s="271">
        <v>1.9335789321847985</v>
      </c>
      <c r="L20" s="271">
        <v>3.9474044556227605</v>
      </c>
      <c r="M20" s="271">
        <v>8.4552379182323278</v>
      </c>
      <c r="N20" s="271">
        <v>3.9474044556227605</v>
      </c>
      <c r="O20" s="271">
        <v>8.3457805794613158</v>
      </c>
      <c r="P20" s="272">
        <v>6.9486823402416631</v>
      </c>
    </row>
    <row r="21" spans="2:16" s="87" customFormat="1" ht="17.25" customHeight="1">
      <c r="B21" s="267"/>
      <c r="C21" s="268"/>
      <c r="D21" s="268"/>
      <c r="E21" s="268"/>
      <c r="F21" s="273"/>
      <c r="G21" s="274"/>
      <c r="I21" s="270"/>
      <c r="J21" s="271"/>
      <c r="K21" s="271"/>
      <c r="L21" s="271"/>
      <c r="M21" s="271"/>
      <c r="N21" s="271"/>
      <c r="O21" s="271"/>
      <c r="P21" s="272"/>
    </row>
    <row r="22" spans="2:16" s="87" customFormat="1" ht="17.25" customHeight="1">
      <c r="B22" s="267" t="s">
        <v>43</v>
      </c>
      <c r="C22" s="268">
        <v>308.74273798793746</v>
      </c>
      <c r="D22" s="268">
        <v>306.79242548301414</v>
      </c>
      <c r="E22" s="268">
        <v>302.79469027601363</v>
      </c>
      <c r="F22" s="268">
        <v>296.8266080537901</v>
      </c>
      <c r="G22" s="269">
        <v>284.58591329883939</v>
      </c>
      <c r="I22" s="270" t="s">
        <v>43</v>
      </c>
      <c r="J22" s="271">
        <v>0.63571077475357285</v>
      </c>
      <c r="K22" s="271">
        <v>1.9643830961837194</v>
      </c>
      <c r="L22" s="271">
        <v>4.014508676387929</v>
      </c>
      <c r="M22" s="271">
        <v>8.4884119558410234</v>
      </c>
      <c r="N22" s="271">
        <v>4.014508676387929</v>
      </c>
      <c r="O22" s="271">
        <v>8.1652137237785851</v>
      </c>
      <c r="P22" s="272">
        <v>6.8340167143285724</v>
      </c>
    </row>
    <row r="23" spans="2:16" s="87" customFormat="1" ht="17.25" customHeight="1">
      <c r="B23" s="275"/>
      <c r="C23" s="268"/>
      <c r="D23" s="268"/>
      <c r="E23" s="268"/>
      <c r="F23" s="273"/>
      <c r="G23" s="274"/>
      <c r="I23" s="277"/>
      <c r="J23" s="271"/>
      <c r="K23" s="271"/>
      <c r="L23" s="271"/>
      <c r="M23" s="271"/>
      <c r="N23" s="271"/>
      <c r="O23" s="271"/>
      <c r="P23" s="272"/>
    </row>
    <row r="24" spans="2:16" s="87" customFormat="1" ht="17.25" customHeight="1" thickBot="1">
      <c r="B24" s="278" t="s">
        <v>87</v>
      </c>
      <c r="C24" s="279">
        <v>297.75455334347612</v>
      </c>
      <c r="D24" s="279">
        <v>295.93666297539761</v>
      </c>
      <c r="E24" s="279">
        <v>292.22585485910957</v>
      </c>
      <c r="F24" s="279">
        <v>286.68238440006485</v>
      </c>
      <c r="G24" s="280">
        <v>275.1681936068108</v>
      </c>
      <c r="I24" s="281" t="s">
        <v>53</v>
      </c>
      <c r="J24" s="282">
        <v>0.61428359359099183</v>
      </c>
      <c r="K24" s="282">
        <v>1.8919265330003432</v>
      </c>
      <c r="L24" s="282">
        <v>3.8621727549049911</v>
      </c>
      <c r="M24" s="282">
        <v>8.2082014787432378</v>
      </c>
      <c r="N24" s="282">
        <v>3.8621727549049911</v>
      </c>
      <c r="O24" s="282">
        <v>7.9894721001105173</v>
      </c>
      <c r="P24" s="283">
        <v>6.620770477185367</v>
      </c>
    </row>
    <row r="25" spans="2:16">
      <c r="B25" s="88" t="s">
        <v>28</v>
      </c>
      <c r="I25" s="284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5" t="str">
        <f>"IJG Money Market Index [single  returns] -as at "&amp; TEXT(Map!$N$16, " mmmm yyyy")</f>
        <v>IJG Money Market Index [single  returns] -as at  June 2025</v>
      </c>
      <c r="C27" s="286"/>
      <c r="D27" s="286"/>
      <c r="E27" s="286"/>
      <c r="F27" s="286"/>
      <c r="G27" s="287"/>
      <c r="I27" s="470" t="str">
        <f>"IJG Money Market Index Performance [single returns, %] -as at "&amp; TEXT(Map!$N$16, " mmmm yyyy")</f>
        <v>IJG Money Market Index Performance [single returns, %] -as at  June 2025</v>
      </c>
      <c r="J27" s="471"/>
      <c r="K27" s="471"/>
      <c r="L27" s="471"/>
      <c r="M27" s="471"/>
      <c r="N27" s="471"/>
      <c r="O27" s="471"/>
      <c r="P27" s="472"/>
    </row>
    <row r="28" spans="2:16" ht="18" customHeight="1">
      <c r="B28" s="259"/>
      <c r="C28" s="260" t="s">
        <v>31</v>
      </c>
      <c r="D28" s="260" t="s">
        <v>32</v>
      </c>
      <c r="E28" s="260" t="s">
        <v>33</v>
      </c>
      <c r="F28" s="260" t="s">
        <v>34</v>
      </c>
      <c r="G28" s="261" t="s">
        <v>35</v>
      </c>
      <c r="I28" s="288"/>
      <c r="J28" s="289" t="s">
        <v>8</v>
      </c>
      <c r="K28" s="290" t="s">
        <v>46</v>
      </c>
      <c r="L28" s="290" t="s">
        <v>47</v>
      </c>
      <c r="M28" s="290" t="s">
        <v>48</v>
      </c>
      <c r="N28" s="290" t="s">
        <v>12</v>
      </c>
      <c r="O28" s="290" t="s">
        <v>49</v>
      </c>
      <c r="P28" s="291" t="s">
        <v>50</v>
      </c>
    </row>
    <row r="29" spans="2:16" ht="18" customHeight="1">
      <c r="B29" s="267" t="s">
        <v>36</v>
      </c>
      <c r="C29" s="268">
        <v>295.43381708029602</v>
      </c>
      <c r="D29" s="268">
        <v>293.71090450406706</v>
      </c>
      <c r="E29" s="268">
        <v>290.2303399457665</v>
      </c>
      <c r="F29" s="268">
        <v>285.08350944064239</v>
      </c>
      <c r="G29" s="269">
        <v>274.24636267082383</v>
      </c>
      <c r="I29" s="292" t="s">
        <v>36</v>
      </c>
      <c r="J29" s="271">
        <v>0.58660150161538027</v>
      </c>
      <c r="K29" s="271">
        <v>1.792878420464894</v>
      </c>
      <c r="L29" s="271">
        <v>3.6306230619799207</v>
      </c>
      <c r="M29" s="271">
        <v>7.7257011553890198</v>
      </c>
      <c r="N29" s="271">
        <v>3.6306230619799207</v>
      </c>
      <c r="O29" s="271">
        <v>8.0718469877614893</v>
      </c>
      <c r="P29" s="272">
        <v>6.6781125505136263</v>
      </c>
    </row>
    <row r="30" spans="2:16" ht="18" customHeight="1">
      <c r="B30" s="267"/>
      <c r="C30" s="268"/>
      <c r="D30" s="268"/>
      <c r="E30" s="268"/>
      <c r="F30" s="273"/>
      <c r="G30" s="274"/>
      <c r="I30" s="292"/>
      <c r="J30" s="271"/>
      <c r="K30" s="271"/>
      <c r="L30" s="271"/>
      <c r="M30" s="271"/>
      <c r="N30" s="271"/>
      <c r="O30" s="271"/>
      <c r="P30" s="272"/>
    </row>
    <row r="31" spans="2:16" ht="18" customHeight="1">
      <c r="B31" s="267" t="s">
        <v>37</v>
      </c>
      <c r="C31" s="268">
        <v>233.83348296900374</v>
      </c>
      <c r="D31" s="268">
        <v>232.6898870805712</v>
      </c>
      <c r="E31" s="268">
        <v>230.38463020262165</v>
      </c>
      <c r="F31" s="268">
        <v>226.97903784945566</v>
      </c>
      <c r="G31" s="269">
        <v>219.68588565192871</v>
      </c>
      <c r="I31" s="292" t="s">
        <v>37</v>
      </c>
      <c r="J31" s="271">
        <v>0.4914678084125601</v>
      </c>
      <c r="K31" s="271">
        <v>1.4969977655839406</v>
      </c>
      <c r="L31" s="271">
        <v>3.0198582144375319</v>
      </c>
      <c r="M31" s="271">
        <v>6.439920923955289</v>
      </c>
      <c r="N31" s="271">
        <v>3.0198582144375319</v>
      </c>
      <c r="O31" s="271">
        <v>6.3449912006045439</v>
      </c>
      <c r="P31" s="272">
        <v>4.9845538384092114</v>
      </c>
    </row>
    <row r="32" spans="2:16" ht="18" customHeight="1">
      <c r="B32" s="267"/>
      <c r="C32" s="268"/>
      <c r="D32" s="268"/>
      <c r="E32" s="268"/>
      <c r="F32" s="273"/>
      <c r="G32" s="274"/>
      <c r="I32" s="292"/>
      <c r="J32" s="271"/>
      <c r="K32" s="271"/>
      <c r="L32" s="271"/>
      <c r="M32" s="271"/>
      <c r="N32" s="271"/>
      <c r="O32" s="271"/>
      <c r="P32" s="272"/>
    </row>
    <row r="33" spans="2:16" ht="18" customHeight="1">
      <c r="B33" s="267" t="s">
        <v>38</v>
      </c>
      <c r="C33" s="268">
        <v>274.8171706855594</v>
      </c>
      <c r="D33" s="268">
        <v>273.34708652946125</v>
      </c>
      <c r="E33" s="268">
        <v>270.40908066629038</v>
      </c>
      <c r="F33" s="268">
        <v>266.10176146675002</v>
      </c>
      <c r="G33" s="269">
        <v>256.81062558754439</v>
      </c>
      <c r="I33" s="292" t="s">
        <v>38</v>
      </c>
      <c r="J33" s="271">
        <v>0.5378086061801568</v>
      </c>
      <c r="K33" s="271">
        <v>1.6301560614782051</v>
      </c>
      <c r="L33" s="271">
        <v>3.2752166580071185</v>
      </c>
      <c r="M33" s="271">
        <v>7.0116043901293779</v>
      </c>
      <c r="N33" s="271">
        <v>3.2752166580071185</v>
      </c>
      <c r="O33" s="271">
        <v>7.180980955658578</v>
      </c>
      <c r="P33" s="272">
        <v>5.894013430537548</v>
      </c>
    </row>
    <row r="34" spans="2:16" ht="18" customHeight="1">
      <c r="B34" s="267"/>
      <c r="C34" s="268"/>
      <c r="D34" s="268"/>
      <c r="E34" s="268"/>
      <c r="F34" s="273"/>
      <c r="G34" s="274"/>
      <c r="I34" s="292"/>
      <c r="J34" s="271"/>
      <c r="K34" s="271"/>
      <c r="L34" s="271"/>
      <c r="M34" s="271"/>
      <c r="N34" s="271"/>
      <c r="O34" s="271"/>
      <c r="P34" s="272"/>
    </row>
    <row r="35" spans="2:16" ht="18" customHeight="1">
      <c r="B35" s="267" t="s">
        <v>39</v>
      </c>
      <c r="C35" s="268">
        <v>292.16205368554762</v>
      </c>
      <c r="D35" s="268">
        <v>290.53374815485722</v>
      </c>
      <c r="E35" s="268">
        <v>287.22010091523106</v>
      </c>
      <c r="F35" s="268">
        <v>282.37056073572205</v>
      </c>
      <c r="G35" s="269">
        <v>272.04380386243417</v>
      </c>
      <c r="I35" s="292" t="s">
        <v>39</v>
      </c>
      <c r="J35" s="271">
        <v>0.5604531456436801</v>
      </c>
      <c r="K35" s="271">
        <v>1.7206152196761249</v>
      </c>
      <c r="L35" s="271">
        <v>3.467604032202809</v>
      </c>
      <c r="M35" s="271">
        <v>7.3952244224929187</v>
      </c>
      <c r="N35" s="271">
        <v>3.467604032202809</v>
      </c>
      <c r="O35" s="271">
        <v>7.70339307981045</v>
      </c>
      <c r="P35" s="272">
        <v>6.346619356688965</v>
      </c>
    </row>
    <row r="36" spans="2:16" ht="18" customHeight="1">
      <c r="B36" s="267"/>
      <c r="C36" s="268"/>
      <c r="D36" s="268"/>
      <c r="E36" s="268"/>
      <c r="F36" s="273"/>
      <c r="G36" s="274"/>
      <c r="I36" s="292"/>
      <c r="J36" s="271"/>
      <c r="K36" s="271"/>
      <c r="L36" s="271"/>
      <c r="M36" s="271"/>
      <c r="N36" s="271"/>
      <c r="O36" s="271"/>
      <c r="P36" s="272"/>
    </row>
    <row r="37" spans="2:16" ht="18" customHeight="1">
      <c r="B37" s="267" t="s">
        <v>40</v>
      </c>
      <c r="C37" s="268">
        <v>312.50010910777866</v>
      </c>
      <c r="D37" s="268">
        <v>310.67804550382436</v>
      </c>
      <c r="E37" s="268">
        <v>307.00304986484565</v>
      </c>
      <c r="F37" s="268">
        <v>301.63069650266721</v>
      </c>
      <c r="G37" s="269">
        <v>290.18696960539427</v>
      </c>
      <c r="I37" s="292" t="s">
        <v>51</v>
      </c>
      <c r="J37" s="271">
        <v>0.58647967898712849</v>
      </c>
      <c r="K37" s="271">
        <v>1.7905552551849224</v>
      </c>
      <c r="L37" s="271">
        <v>3.6035498810762956</v>
      </c>
      <c r="M37" s="271">
        <v>7.6892286144779387</v>
      </c>
      <c r="N37" s="271">
        <v>3.6035498810762956</v>
      </c>
      <c r="O37" s="271">
        <v>8.1862301821728156</v>
      </c>
      <c r="P37" s="272">
        <v>6.8522345915608351</v>
      </c>
    </row>
    <row r="38" spans="2:16" ht="18" customHeight="1">
      <c r="B38" s="267"/>
      <c r="C38" s="268"/>
      <c r="D38" s="268"/>
      <c r="E38" s="268"/>
      <c r="F38" s="273"/>
      <c r="G38" s="274"/>
      <c r="I38" s="292"/>
      <c r="J38" s="271"/>
      <c r="K38" s="271"/>
      <c r="L38" s="271"/>
      <c r="M38" s="271"/>
      <c r="N38" s="271"/>
      <c r="O38" s="271"/>
      <c r="P38" s="272"/>
    </row>
    <row r="39" spans="2:16" ht="18" customHeight="1">
      <c r="B39" s="267" t="s">
        <v>86</v>
      </c>
      <c r="C39" s="268">
        <v>293.89075601910145</v>
      </c>
      <c r="D39" s="268">
        <v>292.27204797483734</v>
      </c>
      <c r="E39" s="268">
        <v>289.00545884944609</v>
      </c>
      <c r="F39" s="268">
        <v>284.1114402100996</v>
      </c>
      <c r="G39" s="269">
        <v>273.66514881145372</v>
      </c>
      <c r="I39" s="292" t="s">
        <v>54</v>
      </c>
      <c r="J39" s="271">
        <v>0.55383607686065872</v>
      </c>
      <c r="K39" s="271">
        <v>1.6903823163424425</v>
      </c>
      <c r="L39" s="271">
        <v>3.4420704079251685</v>
      </c>
      <c r="M39" s="271">
        <v>7.390640458052089</v>
      </c>
      <c r="N39" s="271">
        <v>3.4420704079251685</v>
      </c>
      <c r="O39" s="271">
        <v>7.783775336861809</v>
      </c>
      <c r="P39" s="272">
        <v>6.4535923702042419</v>
      </c>
    </row>
    <row r="40" spans="2:16" ht="18" customHeight="1">
      <c r="B40" s="275"/>
      <c r="C40" s="268"/>
      <c r="D40" s="268"/>
      <c r="E40" s="268"/>
      <c r="F40" s="273"/>
      <c r="G40" s="274"/>
      <c r="I40" s="293"/>
      <c r="J40" s="271"/>
      <c r="K40" s="271"/>
      <c r="L40" s="271"/>
      <c r="M40" s="271"/>
      <c r="N40" s="271"/>
      <c r="O40" s="271"/>
      <c r="P40" s="272"/>
    </row>
    <row r="41" spans="2:16" ht="18" customHeight="1">
      <c r="B41" s="267" t="s">
        <v>41</v>
      </c>
      <c r="C41" s="268">
        <v>300.67555997563176</v>
      </c>
      <c r="D41" s="268">
        <v>298.83644266695023</v>
      </c>
      <c r="E41" s="268">
        <v>295.11803325336444</v>
      </c>
      <c r="F41" s="268">
        <v>289.61607467326343</v>
      </c>
      <c r="G41" s="269">
        <v>278.06622958700206</v>
      </c>
      <c r="I41" s="292" t="s">
        <v>41</v>
      </c>
      <c r="J41" s="271">
        <v>0.61542604786364308</v>
      </c>
      <c r="K41" s="271">
        <v>1.883153889649325</v>
      </c>
      <c r="L41" s="271">
        <v>3.8186710854517747</v>
      </c>
      <c r="M41" s="271">
        <v>8.1309155815901146</v>
      </c>
      <c r="N41" s="271">
        <v>3.8186710854517747</v>
      </c>
      <c r="O41" s="271">
        <v>8.287888948005385</v>
      </c>
      <c r="P41" s="272">
        <v>6.8093245799301982</v>
      </c>
    </row>
    <row r="42" spans="2:16" ht="18" customHeight="1">
      <c r="B42" s="267"/>
      <c r="C42" s="268"/>
      <c r="D42" s="268"/>
      <c r="E42" s="268"/>
      <c r="F42" s="273"/>
      <c r="G42" s="274"/>
      <c r="I42" s="292"/>
      <c r="J42" s="271"/>
      <c r="K42" s="271"/>
      <c r="L42" s="271"/>
      <c r="M42" s="271"/>
      <c r="N42" s="271"/>
      <c r="O42" s="271"/>
      <c r="P42" s="272"/>
    </row>
    <row r="43" spans="2:16" ht="18" customHeight="1">
      <c r="B43" s="267" t="s">
        <v>42</v>
      </c>
      <c r="C43" s="268">
        <v>310.82077057845191</v>
      </c>
      <c r="D43" s="268">
        <v>308.90721871319192</v>
      </c>
      <c r="E43" s="268">
        <v>305.05926111505954</v>
      </c>
      <c r="F43" s="268">
        <v>299.35955612906679</v>
      </c>
      <c r="G43" s="269">
        <v>287.38739166427905</v>
      </c>
      <c r="I43" s="292" t="s">
        <v>42</v>
      </c>
      <c r="J43" s="271">
        <v>0.61945844879611744</v>
      </c>
      <c r="K43" s="271">
        <v>1.8886525333906556</v>
      </c>
      <c r="L43" s="271">
        <v>3.8285781144209441</v>
      </c>
      <c r="M43" s="271">
        <v>8.1539342343686769</v>
      </c>
      <c r="N43" s="271">
        <v>3.8285781144209441</v>
      </c>
      <c r="O43" s="271">
        <v>8.4927618239325255</v>
      </c>
      <c r="P43" s="272">
        <v>7.0385222333097408</v>
      </c>
    </row>
    <row r="44" spans="2:16" ht="18" customHeight="1">
      <c r="B44" s="267"/>
      <c r="C44" s="268"/>
      <c r="D44" s="268"/>
      <c r="E44" s="268"/>
      <c r="F44" s="273"/>
      <c r="G44" s="274"/>
      <c r="I44" s="292"/>
      <c r="J44" s="271"/>
      <c r="K44" s="271"/>
      <c r="L44" s="271"/>
      <c r="M44" s="271"/>
      <c r="N44" s="271"/>
      <c r="O44" s="271"/>
      <c r="P44" s="272"/>
    </row>
    <row r="45" spans="2:16" ht="18" customHeight="1">
      <c r="B45" s="267" t="s">
        <v>43</v>
      </c>
      <c r="C45" s="268">
        <v>305.46325959144536</v>
      </c>
      <c r="D45" s="268">
        <v>303.61401785795238</v>
      </c>
      <c r="E45" s="268">
        <v>299.86576356306944</v>
      </c>
      <c r="F45" s="268">
        <v>294.36971870946343</v>
      </c>
      <c r="G45" s="269">
        <v>282.90598447905609</v>
      </c>
      <c r="I45" s="292" t="s">
        <v>43</v>
      </c>
      <c r="J45" s="271">
        <v>0.60907653294128838</v>
      </c>
      <c r="K45" s="271">
        <v>1.8666672586644451</v>
      </c>
      <c r="L45" s="271">
        <v>3.7685740675422519</v>
      </c>
      <c r="M45" s="271">
        <v>7.9734174425211579</v>
      </c>
      <c r="N45" s="271">
        <v>3.7685740675422519</v>
      </c>
      <c r="O45" s="271">
        <v>8.4524854619492764</v>
      </c>
      <c r="P45" s="272">
        <v>7.0746696327911307</v>
      </c>
    </row>
    <row r="46" spans="2:16" ht="18" customHeight="1">
      <c r="B46" s="294"/>
      <c r="C46" s="268"/>
      <c r="D46" s="268"/>
      <c r="E46" s="268"/>
      <c r="F46" s="273"/>
      <c r="G46" s="274"/>
      <c r="I46" s="295"/>
      <c r="J46" s="271"/>
      <c r="K46" s="271"/>
      <c r="L46" s="271"/>
      <c r="M46" s="271"/>
      <c r="N46" s="271"/>
      <c r="O46" s="271"/>
      <c r="P46" s="272"/>
    </row>
    <row r="47" spans="2:16" ht="21.75" thickBot="1">
      <c r="B47" s="306" t="s">
        <v>88</v>
      </c>
      <c r="C47" s="279">
        <v>297.75455334347612</v>
      </c>
      <c r="D47" s="279">
        <v>295.93666297539761</v>
      </c>
      <c r="E47" s="279">
        <v>292.22585485910957</v>
      </c>
      <c r="F47" s="279">
        <v>286.68238440006485</v>
      </c>
      <c r="G47" s="280">
        <v>275.1681936068108</v>
      </c>
      <c r="I47" s="296" t="s">
        <v>55</v>
      </c>
      <c r="J47" s="282">
        <v>0.61428359359099183</v>
      </c>
      <c r="K47" s="282">
        <v>1.8919265330003432</v>
      </c>
      <c r="L47" s="282">
        <v>3.8621727549049911</v>
      </c>
      <c r="M47" s="282">
        <v>8.2082014787432378</v>
      </c>
      <c r="N47" s="282">
        <v>3.8621727549049911</v>
      </c>
      <c r="O47" s="282">
        <v>7.9894721001105173</v>
      </c>
      <c r="P47" s="283">
        <v>6.620770477185367</v>
      </c>
    </row>
    <row r="48" spans="2:16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1.75" thickBot="1">
      <c r="B51" s="297" t="str">
        <f>"IJG Money Market Index Weights (%) - as at"&amp; TEXT(Map!$N$16, " mmmm yyyy")</f>
        <v>IJG Money Market Index Weights (%) - as at June 2025</v>
      </c>
      <c r="C51" s="298"/>
      <c r="D51" s="298"/>
      <c r="E51" s="298"/>
      <c r="F51" s="298"/>
      <c r="G51" s="299"/>
    </row>
    <row r="52" spans="2:7">
      <c r="B52" s="300"/>
      <c r="C52" s="260" t="s">
        <v>31</v>
      </c>
      <c r="D52" s="260" t="s">
        <v>32</v>
      </c>
      <c r="E52" s="260" t="s">
        <v>33</v>
      </c>
      <c r="F52" s="260" t="s">
        <v>34</v>
      </c>
      <c r="G52" s="261" t="s">
        <v>35</v>
      </c>
    </row>
    <row r="53" spans="2:7">
      <c r="B53" s="301"/>
      <c r="C53" s="302"/>
      <c r="D53" s="303"/>
      <c r="E53" s="303"/>
      <c r="F53" s="303"/>
      <c r="G53" s="304"/>
    </row>
    <row r="54" spans="2:7">
      <c r="B54" s="305" t="s">
        <v>37</v>
      </c>
      <c r="C54" s="268">
        <v>15</v>
      </c>
      <c r="D54" s="268">
        <v>15</v>
      </c>
      <c r="E54" s="268">
        <v>15</v>
      </c>
      <c r="F54" s="268">
        <v>15</v>
      </c>
      <c r="G54" s="269">
        <v>15</v>
      </c>
    </row>
    <row r="55" spans="2:7">
      <c r="B55" s="305"/>
      <c r="C55" s="268"/>
      <c r="D55" s="268"/>
      <c r="E55" s="268"/>
      <c r="F55" s="273"/>
      <c r="G55" s="274"/>
    </row>
    <row r="56" spans="2:7">
      <c r="B56" s="305" t="s">
        <v>38</v>
      </c>
      <c r="C56" s="268">
        <v>7.79343981613167</v>
      </c>
      <c r="D56" s="268">
        <v>7.79343981613167</v>
      </c>
      <c r="E56" s="268">
        <v>3.7725910596141476</v>
      </c>
      <c r="F56" s="268">
        <v>3.8309896440290259</v>
      </c>
      <c r="G56" s="269">
        <v>4.0442492137819048</v>
      </c>
    </row>
    <row r="57" spans="2:7">
      <c r="B57" s="305"/>
      <c r="C57" s="268"/>
      <c r="D57" s="268"/>
      <c r="E57" s="268"/>
      <c r="F57" s="273"/>
      <c r="G57" s="274"/>
    </row>
    <row r="58" spans="2:7">
      <c r="B58" s="305" t="s">
        <v>39</v>
      </c>
      <c r="C58" s="268">
        <v>7.79343981613167</v>
      </c>
      <c r="D58" s="268">
        <v>7.79343981613167</v>
      </c>
      <c r="E58" s="268">
        <v>1.7976972175426087</v>
      </c>
      <c r="F58" s="268">
        <v>1.8255250343009379</v>
      </c>
      <c r="G58" s="269">
        <v>1.9271464740756206</v>
      </c>
    </row>
    <row r="59" spans="2:7">
      <c r="B59" s="305"/>
      <c r="C59" s="268"/>
      <c r="D59" s="268"/>
      <c r="E59" s="268"/>
      <c r="F59" s="273"/>
      <c r="G59" s="274"/>
    </row>
    <row r="60" spans="2:7">
      <c r="B60" s="305" t="s">
        <v>40</v>
      </c>
      <c r="C60" s="268">
        <v>7.79343981613167</v>
      </c>
      <c r="D60" s="268">
        <v>7.79343981613167</v>
      </c>
      <c r="E60" s="268">
        <v>17.870219798966421</v>
      </c>
      <c r="F60" s="268">
        <v>18.146845471601374</v>
      </c>
      <c r="G60" s="269">
        <v>19.157025299071655</v>
      </c>
    </row>
    <row r="61" spans="2:7">
      <c r="B61" s="305"/>
      <c r="C61" s="268"/>
      <c r="D61" s="268"/>
      <c r="E61" s="268"/>
      <c r="F61" s="273"/>
      <c r="G61" s="274"/>
    </row>
    <row r="62" spans="2:7">
      <c r="B62" s="305" t="s">
        <v>41</v>
      </c>
      <c r="C62" s="268">
        <v>8.8194363952835495</v>
      </c>
      <c r="D62" s="268">
        <v>8.8194363952835495</v>
      </c>
      <c r="E62" s="268">
        <v>8.8164070183090288</v>
      </c>
      <c r="F62" s="268">
        <v>8.6337064897561842</v>
      </c>
      <c r="G62" s="269">
        <v>8.2626346569519704</v>
      </c>
    </row>
    <row r="63" spans="2:7" ht="14.45" customHeight="1">
      <c r="B63" s="305"/>
      <c r="C63" s="268"/>
      <c r="D63" s="268"/>
      <c r="E63" s="268"/>
      <c r="F63" s="273"/>
      <c r="G63" s="274"/>
    </row>
    <row r="64" spans="2:7">
      <c r="B64" s="305" t="s">
        <v>42</v>
      </c>
      <c r="C64" s="268">
        <v>17.808572229883755</v>
      </c>
      <c r="D64" s="268">
        <v>17.808572229883755</v>
      </c>
      <c r="E64" s="268">
        <v>17.875203702015899</v>
      </c>
      <c r="F64" s="268">
        <v>17.475053554100427</v>
      </c>
      <c r="G64" s="269">
        <v>17.011465250225847</v>
      </c>
    </row>
    <row r="65" spans="2:7">
      <c r="B65" s="305"/>
      <c r="C65" s="268"/>
      <c r="D65" s="268"/>
      <c r="E65" s="268"/>
      <c r="F65" s="273"/>
      <c r="G65" s="274"/>
    </row>
    <row r="66" spans="2:7" ht="21.75" thickBot="1">
      <c r="B66" s="306" t="s">
        <v>43</v>
      </c>
      <c r="C66" s="279">
        <v>34.991671926437668</v>
      </c>
      <c r="D66" s="279">
        <v>34.991671926437668</v>
      </c>
      <c r="E66" s="279">
        <v>34.867881203551896</v>
      </c>
      <c r="F66" s="279">
        <v>35.087879806212058</v>
      </c>
      <c r="G66" s="280">
        <v>34.597479105893001</v>
      </c>
    </row>
    <row r="67" spans="2:7">
      <c r="B67" s="88" t="s">
        <v>28</v>
      </c>
      <c r="C67" s="268"/>
      <c r="D67" s="268"/>
      <c r="E67" s="268"/>
      <c r="F67" s="268"/>
      <c r="G67" s="268"/>
    </row>
    <row r="68" spans="2:7" ht="14.45" customHeight="1"/>
    <row r="69" spans="2:7" ht="21.75" thickBot="1"/>
    <row r="70" spans="2:7">
      <c r="B70" s="307" t="str">
        <f>"Average Days to Maturity - as at"&amp; TEXT(Map!$N$16, " mmmm yyyy")</f>
        <v>Average Days to Maturity - as at June 2025</v>
      </c>
      <c r="C70" s="308"/>
      <c r="D70" s="308"/>
      <c r="E70" s="308"/>
      <c r="F70" s="308"/>
      <c r="G70" s="309"/>
    </row>
    <row r="71" spans="2:7">
      <c r="B71" s="300"/>
      <c r="C71" s="260" t="s">
        <v>31</v>
      </c>
      <c r="D71" s="260" t="s">
        <v>32</v>
      </c>
      <c r="E71" s="260" t="s">
        <v>33</v>
      </c>
      <c r="F71" s="260" t="s">
        <v>34</v>
      </c>
      <c r="G71" s="261" t="s">
        <v>35</v>
      </c>
    </row>
    <row r="72" spans="2:7">
      <c r="B72" s="301"/>
      <c r="C72" s="302"/>
      <c r="D72" s="303"/>
      <c r="E72" s="303"/>
      <c r="F72" s="303"/>
      <c r="G72" s="304"/>
    </row>
    <row r="73" spans="2:7">
      <c r="B73" s="305" t="s">
        <v>37</v>
      </c>
      <c r="C73" s="268">
        <v>0.15</v>
      </c>
      <c r="D73" s="268">
        <v>0.15</v>
      </c>
      <c r="E73" s="268">
        <v>0.15</v>
      </c>
      <c r="F73" s="268">
        <v>0.15</v>
      </c>
      <c r="G73" s="269">
        <v>0.15</v>
      </c>
    </row>
    <row r="74" spans="2:7">
      <c r="B74" s="305"/>
      <c r="C74" s="268"/>
      <c r="D74" s="268"/>
      <c r="E74" s="268"/>
      <c r="F74" s="268"/>
      <c r="G74" s="269"/>
    </row>
    <row r="75" spans="2:7">
      <c r="B75" s="305" t="s">
        <v>38</v>
      </c>
      <c r="C75" s="268">
        <v>3.5849823154205684</v>
      </c>
      <c r="D75" s="268">
        <v>3.5849823154205684</v>
      </c>
      <c r="E75" s="268">
        <v>3.5849823154205684</v>
      </c>
      <c r="F75" s="268">
        <v>3.5849823154205684</v>
      </c>
      <c r="G75" s="269">
        <v>3.5849823154205684</v>
      </c>
    </row>
    <row r="76" spans="2:7">
      <c r="B76" s="305"/>
      <c r="C76" s="268"/>
      <c r="D76" s="268"/>
      <c r="E76" s="268"/>
      <c r="F76" s="273"/>
      <c r="G76" s="274"/>
    </row>
    <row r="77" spans="2:7">
      <c r="B77" s="305" t="s">
        <v>39</v>
      </c>
      <c r="C77" s="268">
        <v>7.0920302326798197</v>
      </c>
      <c r="D77" s="268">
        <v>7.0920302326798197</v>
      </c>
      <c r="E77" s="268">
        <v>7.0920302326798197</v>
      </c>
      <c r="F77" s="268">
        <v>7.0920302326798197</v>
      </c>
      <c r="G77" s="269">
        <v>7.0920302326798197</v>
      </c>
    </row>
    <row r="78" spans="2:7">
      <c r="B78" s="305"/>
      <c r="C78" s="268"/>
      <c r="D78" s="268"/>
      <c r="E78" s="268"/>
      <c r="F78" s="273"/>
      <c r="G78" s="274"/>
    </row>
    <row r="79" spans="2:7">
      <c r="B79" s="305" t="s">
        <v>40</v>
      </c>
      <c r="C79" s="268">
        <v>14.119115133558541</v>
      </c>
      <c r="D79" s="268">
        <v>14.119115133558541</v>
      </c>
      <c r="E79" s="268">
        <v>14.119115133558541</v>
      </c>
      <c r="F79" s="268">
        <v>14.119115133558541</v>
      </c>
      <c r="G79" s="269">
        <v>14.119115133558541</v>
      </c>
    </row>
    <row r="80" spans="2:7">
      <c r="B80" s="305"/>
      <c r="C80" s="268"/>
      <c r="D80" s="268"/>
      <c r="E80" s="268"/>
      <c r="F80" s="273"/>
      <c r="G80" s="274"/>
    </row>
    <row r="81" spans="2:10">
      <c r="B81" s="305" t="s">
        <v>41</v>
      </c>
      <c r="C81" s="268">
        <v>4.0569407418304326</v>
      </c>
      <c r="D81" s="268">
        <v>4.0569407418304326</v>
      </c>
      <c r="E81" s="268">
        <v>4.0569407418304326</v>
      </c>
      <c r="F81" s="268">
        <v>4.0569407418304326</v>
      </c>
      <c r="G81" s="269">
        <v>4.0569407418304326</v>
      </c>
    </row>
    <row r="82" spans="2:10">
      <c r="B82" s="305"/>
      <c r="C82" s="268"/>
      <c r="D82" s="268"/>
      <c r="E82" s="268"/>
      <c r="F82" s="273"/>
      <c r="G82" s="274"/>
    </row>
    <row r="83" spans="2:10">
      <c r="B83" s="305" t="s">
        <v>42</v>
      </c>
      <c r="C83" s="268">
        <v>16.205800729194216</v>
      </c>
      <c r="D83" s="268">
        <v>16.205800729194216</v>
      </c>
      <c r="E83" s="268">
        <v>16.205800729194216</v>
      </c>
      <c r="F83" s="268">
        <v>16.205800729194216</v>
      </c>
      <c r="G83" s="269">
        <v>16.205800729194216</v>
      </c>
    </row>
    <row r="84" spans="2:10">
      <c r="B84" s="305"/>
      <c r="C84" s="268"/>
      <c r="D84" s="268"/>
      <c r="E84" s="268"/>
      <c r="F84" s="273"/>
      <c r="G84" s="274"/>
    </row>
    <row r="85" spans="2:10">
      <c r="B85" s="305" t="s">
        <v>43</v>
      </c>
      <c r="C85" s="268">
        <v>63.393245640062901</v>
      </c>
      <c r="D85" s="268">
        <v>63.393245640062901</v>
      </c>
      <c r="E85" s="268">
        <v>63.393245640062901</v>
      </c>
      <c r="F85" s="268">
        <v>63.393245640062901</v>
      </c>
      <c r="G85" s="269">
        <v>63.393245640062901</v>
      </c>
    </row>
    <row r="86" spans="2:10">
      <c r="B86" s="310"/>
      <c r="C86" s="268"/>
      <c r="D86" s="268"/>
      <c r="E86" s="268"/>
      <c r="F86" s="273"/>
      <c r="G86" s="274"/>
    </row>
    <row r="87" spans="2:10" ht="21.75" thickBot="1">
      <c r="B87" s="306" t="s">
        <v>45</v>
      </c>
      <c r="C87" s="279">
        <v>108.60211479274648</v>
      </c>
      <c r="D87" s="279">
        <v>108.60211479274648</v>
      </c>
      <c r="E87" s="279">
        <v>108.60211479274648</v>
      </c>
      <c r="F87" s="279">
        <v>108.60211479274648</v>
      </c>
      <c r="G87" s="280">
        <v>108.60211479274648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08" t="s">
        <v>44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 t="s">
        <v>7</v>
      </c>
      <c r="P2" s="430" t="s">
        <v>7</v>
      </c>
      <c r="Q2" s="430"/>
      <c r="R2" s="59"/>
    </row>
    <row r="3" spans="2:18" ht="14.25" thickBot="1"/>
    <row r="4" spans="2:18" ht="15" customHeight="1" thickBot="1">
      <c r="B4" s="473" t="str">
        <f>"IJG Money Market Index [average returns] - "&amp; TEXT(Map!$N$16, " mmmm yyyy")</f>
        <v>IJG Money Market Index [average returns] -  June 2025</v>
      </c>
      <c r="C4" s="474"/>
      <c r="D4" s="474"/>
      <c r="E4" s="474"/>
      <c r="F4" s="474"/>
      <c r="G4" s="475"/>
      <c r="H4" s="66"/>
      <c r="I4" s="476" t="str">
        <f>"IJG Money Market Index Performance [average returns, %] - "&amp; TEXT(Map!$N$16, " mmmm yyyy")</f>
        <v>IJG Money Market Index Performance [average returns, %] -  June 2025</v>
      </c>
      <c r="J4" s="477"/>
      <c r="K4" s="477"/>
      <c r="L4" s="477"/>
      <c r="M4" s="477"/>
      <c r="N4" s="477"/>
      <c r="O4" s="477"/>
      <c r="P4" s="477"/>
      <c r="Q4" s="478"/>
      <c r="R4" s="67"/>
    </row>
    <row r="5" spans="2:18">
      <c r="B5" s="173"/>
      <c r="C5" s="128" t="s">
        <v>31</v>
      </c>
      <c r="D5" s="128" t="s">
        <v>32</v>
      </c>
      <c r="E5" s="128" t="s">
        <v>33</v>
      </c>
      <c r="F5" s="128" t="s">
        <v>34</v>
      </c>
      <c r="G5" s="172" t="s">
        <v>35</v>
      </c>
      <c r="H5" s="68"/>
      <c r="I5" s="311"/>
      <c r="J5" s="155" t="s">
        <v>8</v>
      </c>
      <c r="K5" s="155" t="s">
        <v>46</v>
      </c>
      <c r="L5" s="155" t="s">
        <v>47</v>
      </c>
      <c r="M5" s="155" t="s">
        <v>48</v>
      </c>
      <c r="N5" s="155" t="s">
        <v>12</v>
      </c>
      <c r="O5" s="155" t="s">
        <v>58</v>
      </c>
      <c r="P5" s="155" t="s">
        <v>59</v>
      </c>
      <c r="Q5" s="156" t="s">
        <v>120</v>
      </c>
      <c r="R5" s="69"/>
    </row>
    <row r="6" spans="2:18" ht="14.45" customHeight="1">
      <c r="B6" s="173"/>
      <c r="C6" s="312"/>
      <c r="D6" s="312"/>
      <c r="E6" s="312"/>
      <c r="F6" s="312"/>
      <c r="G6" s="313"/>
      <c r="H6" s="70"/>
      <c r="I6" s="314"/>
      <c r="J6" s="11"/>
      <c r="K6" s="11"/>
      <c r="L6" s="11"/>
      <c r="M6" s="11"/>
      <c r="N6" s="11"/>
      <c r="O6" s="11"/>
      <c r="P6" s="11"/>
      <c r="Q6" s="324"/>
      <c r="R6" s="71"/>
    </row>
    <row r="7" spans="2:18" ht="14.45" customHeight="1">
      <c r="B7" s="157" t="s">
        <v>36</v>
      </c>
      <c r="C7" s="315">
        <v>704.13198913555266</v>
      </c>
      <c r="D7" s="315">
        <v>699.78749288310257</v>
      </c>
      <c r="E7" s="315">
        <v>691.07748297120747</v>
      </c>
      <c r="F7" s="315">
        <v>677.87270025997884</v>
      </c>
      <c r="G7" s="316">
        <v>650.99856650590857</v>
      </c>
      <c r="H7" s="152"/>
      <c r="I7" s="168" t="s">
        <v>36</v>
      </c>
      <c r="J7" s="315">
        <v>0.62083079458177259</v>
      </c>
      <c r="K7" s="315">
        <v>1.8890075984271393</v>
      </c>
      <c r="L7" s="315">
        <v>3.8737787884808972</v>
      </c>
      <c r="M7" s="315">
        <v>8.1618340444013615</v>
      </c>
      <c r="N7" s="315">
        <v>3.8737787884808972</v>
      </c>
      <c r="O7" s="315">
        <v>8.09355844007702</v>
      </c>
      <c r="P7" s="315">
        <v>6.776470833719439</v>
      </c>
      <c r="Q7" s="316">
        <v>7.2479215829978516</v>
      </c>
      <c r="R7" s="72"/>
    </row>
    <row r="8" spans="2:18" ht="14.45" customHeight="1">
      <c r="B8" s="157"/>
      <c r="C8" s="315"/>
      <c r="D8" s="315"/>
      <c r="E8" s="315"/>
      <c r="F8" s="315"/>
      <c r="G8" s="316"/>
      <c r="H8" s="152"/>
      <c r="I8" s="168"/>
      <c r="J8" s="315"/>
      <c r="K8" s="315"/>
      <c r="L8" s="315"/>
      <c r="M8" s="315"/>
      <c r="N8" s="315"/>
      <c r="O8" s="315"/>
      <c r="P8" s="315"/>
      <c r="Q8" s="316"/>
      <c r="R8" s="71"/>
    </row>
    <row r="9" spans="2:18" ht="14.45" customHeight="1">
      <c r="B9" s="157" t="s">
        <v>37</v>
      </c>
      <c r="C9" s="315">
        <v>489.25078109984895</v>
      </c>
      <c r="D9" s="315">
        <v>486.84527883590391</v>
      </c>
      <c r="E9" s="315">
        <v>482.0825769495849</v>
      </c>
      <c r="F9" s="315">
        <v>474.96549980568966</v>
      </c>
      <c r="G9" s="316">
        <v>460.10939934747012</v>
      </c>
      <c r="H9" s="152"/>
      <c r="I9" s="168" t="s">
        <v>37</v>
      </c>
      <c r="J9" s="315">
        <v>0.49409994684488368</v>
      </c>
      <c r="K9" s="315">
        <v>1.4869245421855748</v>
      </c>
      <c r="L9" s="315">
        <v>3.0076460921905745</v>
      </c>
      <c r="M9" s="315">
        <v>6.333576708866917</v>
      </c>
      <c r="N9" s="315">
        <v>3.0076460921905745</v>
      </c>
      <c r="O9" s="315">
        <v>6.2957180295149184</v>
      </c>
      <c r="P9" s="315">
        <v>4.9750349210238465</v>
      </c>
      <c r="Q9" s="316">
        <v>5.1028549526971112</v>
      </c>
      <c r="R9" s="71"/>
    </row>
    <row r="10" spans="2:18" ht="14.45" customHeight="1">
      <c r="B10" s="157"/>
      <c r="C10" s="315"/>
      <c r="D10" s="315"/>
      <c r="E10" s="315"/>
      <c r="F10" s="315"/>
      <c r="G10" s="316"/>
      <c r="H10" s="152"/>
      <c r="I10" s="168"/>
      <c r="J10" s="315"/>
      <c r="K10" s="315"/>
      <c r="L10" s="315"/>
      <c r="M10" s="315"/>
      <c r="N10" s="315"/>
      <c r="O10" s="315"/>
      <c r="P10" s="315"/>
      <c r="Q10" s="316"/>
      <c r="R10" s="71"/>
    </row>
    <row r="11" spans="2:18" ht="14.45" customHeight="1">
      <c r="B11" s="157" t="s">
        <v>41</v>
      </c>
      <c r="C11" s="315">
        <v>685.67080833064813</v>
      </c>
      <c r="D11" s="315">
        <v>681.41053469512713</v>
      </c>
      <c r="E11" s="315">
        <v>672.98858272543612</v>
      </c>
      <c r="F11" s="315">
        <v>660.15501778156226</v>
      </c>
      <c r="G11" s="316">
        <v>633.93859511250957</v>
      </c>
      <c r="H11" s="152"/>
      <c r="I11" s="168" t="s">
        <v>41</v>
      </c>
      <c r="J11" s="315">
        <v>0.62521393764878308</v>
      </c>
      <c r="K11" s="315">
        <v>1.8844637087084282</v>
      </c>
      <c r="L11" s="315">
        <v>3.8651210491183141</v>
      </c>
      <c r="M11" s="315">
        <v>8.1604454464485165</v>
      </c>
      <c r="N11" s="315">
        <v>3.8651210491183141</v>
      </c>
      <c r="O11" s="315">
        <v>8.2418061528246369</v>
      </c>
      <c r="P11" s="315">
        <v>6.770163022771869</v>
      </c>
      <c r="Q11" s="316">
        <v>7.2375381608720035</v>
      </c>
      <c r="R11" s="72"/>
    </row>
    <row r="12" spans="2:18" ht="14.45" customHeight="1">
      <c r="B12" s="157"/>
      <c r="C12" s="315"/>
      <c r="D12" s="315"/>
      <c r="E12" s="315"/>
      <c r="F12" s="315"/>
      <c r="G12" s="316"/>
      <c r="H12" s="152"/>
      <c r="I12" s="168"/>
      <c r="J12" s="315"/>
      <c r="K12" s="315"/>
      <c r="L12" s="315"/>
      <c r="M12" s="315"/>
      <c r="N12" s="315"/>
      <c r="O12" s="315"/>
      <c r="P12" s="315"/>
      <c r="Q12" s="316"/>
      <c r="R12" s="71"/>
    </row>
    <row r="13" spans="2:18" ht="14.45" customHeight="1">
      <c r="B13" s="157" t="s">
        <v>42</v>
      </c>
      <c r="C13" s="315">
        <v>727.02173735763142</v>
      </c>
      <c r="D13" s="315">
        <v>722.47976628218566</v>
      </c>
      <c r="E13" s="315">
        <v>713.35436662993607</v>
      </c>
      <c r="F13" s="315">
        <v>699.54634621904654</v>
      </c>
      <c r="G13" s="316">
        <v>671.089667488435</v>
      </c>
      <c r="H13" s="152"/>
      <c r="I13" s="168" t="s">
        <v>42</v>
      </c>
      <c r="J13" s="315">
        <v>0.62866412146298511</v>
      </c>
      <c r="K13" s="315">
        <v>1.9159300576322869</v>
      </c>
      <c r="L13" s="315">
        <v>3.9276012643173264</v>
      </c>
      <c r="M13" s="315">
        <v>8.3345151294793816</v>
      </c>
      <c r="N13" s="315">
        <v>3.9276012643173264</v>
      </c>
      <c r="O13" s="315">
        <v>8.3693244992123503</v>
      </c>
      <c r="P13" s="315">
        <v>6.9516622685429574</v>
      </c>
      <c r="Q13" s="316">
        <v>7.4755599082112045</v>
      </c>
      <c r="R13" s="72"/>
    </row>
    <row r="14" spans="2:18" ht="14.45" customHeight="1">
      <c r="B14" s="157"/>
      <c r="C14" s="315"/>
      <c r="D14" s="315"/>
      <c r="E14" s="315"/>
      <c r="F14" s="315"/>
      <c r="G14" s="316"/>
      <c r="H14" s="152"/>
      <c r="I14" s="168"/>
      <c r="J14" s="315"/>
      <c r="K14" s="315"/>
      <c r="L14" s="315"/>
      <c r="M14" s="315"/>
      <c r="N14" s="315"/>
      <c r="O14" s="315"/>
      <c r="P14" s="315"/>
      <c r="Q14" s="316"/>
      <c r="R14" s="71"/>
    </row>
    <row r="15" spans="2:18" ht="14.45" customHeight="1">
      <c r="B15" s="157" t="s">
        <v>43</v>
      </c>
      <c r="C15" s="315">
        <v>772.6604714427192</v>
      </c>
      <c r="D15" s="315">
        <v>767.7383146913736</v>
      </c>
      <c r="E15" s="315">
        <v>757.83209954866413</v>
      </c>
      <c r="F15" s="315">
        <v>742.78023903930057</v>
      </c>
      <c r="G15" s="316">
        <v>712.46602807541024</v>
      </c>
      <c r="H15" s="152"/>
      <c r="I15" s="168" t="s">
        <v>43</v>
      </c>
      <c r="J15" s="315">
        <v>0.64112428117180098</v>
      </c>
      <c r="K15" s="315">
        <v>1.9566830044394079</v>
      </c>
      <c r="L15" s="315">
        <v>4.0227554306055957</v>
      </c>
      <c r="M15" s="315">
        <v>8.4487457640489474</v>
      </c>
      <c r="N15" s="315">
        <v>4.0227554306055957</v>
      </c>
      <c r="O15" s="315">
        <v>8.3024233847704956</v>
      </c>
      <c r="P15" s="315">
        <v>7.0575569676779804</v>
      </c>
      <c r="Q15" s="316">
        <v>7.600825901642172</v>
      </c>
      <c r="R15" s="72"/>
    </row>
    <row r="16" spans="2:18" ht="14.45" customHeight="1" thickBot="1">
      <c r="B16" s="317"/>
      <c r="C16" s="318"/>
      <c r="D16" s="318"/>
      <c r="E16" s="318"/>
      <c r="F16" s="318"/>
      <c r="G16" s="319"/>
      <c r="H16" s="70"/>
      <c r="I16" s="320"/>
      <c r="J16" s="318"/>
      <c r="K16" s="318"/>
      <c r="L16" s="318"/>
      <c r="M16" s="318"/>
      <c r="N16" s="318"/>
      <c r="O16" s="318"/>
      <c r="P16" s="318"/>
      <c r="Q16" s="319"/>
      <c r="R16" s="71"/>
    </row>
    <row r="17" spans="2:18" ht="14.4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4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45" customHeight="1">
      <c r="B19" s="473" t="str">
        <f>"IJG Money Market Index Weights [%] - "&amp; TEXT(Map!$N$16, " mmmm yyyy")</f>
        <v>IJG Money Market Index Weights [%] -  June 2025</v>
      </c>
      <c r="C19" s="474"/>
      <c r="D19" s="474"/>
      <c r="E19" s="474"/>
      <c r="F19" s="474"/>
      <c r="G19" s="475"/>
      <c r="I19" s="473" t="str">
        <f>"IJG Money Market Index Performance [single-month returns, %] - "&amp; TEXT(Map!$N$16, " mmmm yyyy")</f>
        <v>IJG Money Market Index Performance [single-month returns, %] -  June 2025</v>
      </c>
      <c r="J19" s="474"/>
      <c r="K19" s="474"/>
      <c r="L19" s="474"/>
      <c r="M19" s="474"/>
      <c r="N19" s="474"/>
      <c r="O19" s="474"/>
      <c r="P19" s="474"/>
      <c r="Q19" s="475"/>
      <c r="R19" s="71"/>
    </row>
    <row r="20" spans="2:18" ht="14.45" customHeight="1">
      <c r="B20" s="173"/>
      <c r="C20" s="128" t="s">
        <v>31</v>
      </c>
      <c r="D20" s="128" t="s">
        <v>32</v>
      </c>
      <c r="E20" s="128" t="s">
        <v>33</v>
      </c>
      <c r="F20" s="128" t="s">
        <v>34</v>
      </c>
      <c r="G20" s="172" t="s">
        <v>35</v>
      </c>
      <c r="I20" s="173"/>
      <c r="J20" s="128" t="s">
        <v>8</v>
      </c>
      <c r="K20" s="128" t="s">
        <v>46</v>
      </c>
      <c r="L20" s="128" t="s">
        <v>47</v>
      </c>
      <c r="M20" s="128" t="s">
        <v>48</v>
      </c>
      <c r="N20" s="128" t="s">
        <v>12</v>
      </c>
      <c r="O20" s="128" t="s">
        <v>58</v>
      </c>
      <c r="P20" s="128" t="s">
        <v>60</v>
      </c>
      <c r="Q20" s="172" t="s">
        <v>120</v>
      </c>
      <c r="R20" s="71"/>
    </row>
    <row r="21" spans="2:18" ht="14.45" customHeight="1">
      <c r="B21" s="173"/>
      <c r="C21" s="312"/>
      <c r="D21" s="312"/>
      <c r="E21" s="312"/>
      <c r="F21" s="312"/>
      <c r="G21" s="313"/>
      <c r="I21" s="173"/>
      <c r="J21" s="11"/>
      <c r="K21" s="11"/>
      <c r="L21" s="11"/>
      <c r="M21" s="11"/>
      <c r="N21" s="11"/>
      <c r="O21" s="11"/>
      <c r="P21" s="11"/>
      <c r="Q21" s="324"/>
      <c r="R21" s="71"/>
    </row>
    <row r="22" spans="2:18" ht="14.45" customHeight="1">
      <c r="B22" s="157" t="s">
        <v>37</v>
      </c>
      <c r="C22" s="315">
        <v>15</v>
      </c>
      <c r="D22" s="315">
        <v>15</v>
      </c>
      <c r="E22" s="315">
        <v>15</v>
      </c>
      <c r="F22" s="315">
        <v>15</v>
      </c>
      <c r="G22" s="316">
        <v>15</v>
      </c>
      <c r="H22" s="152"/>
      <c r="I22" s="157" t="s">
        <v>36</v>
      </c>
      <c r="J22" s="315">
        <v>0.60724027373257883</v>
      </c>
      <c r="K22" s="315">
        <v>1.8407686974392545</v>
      </c>
      <c r="L22" s="315">
        <v>3.7268330477387979</v>
      </c>
      <c r="M22" s="315">
        <v>7.8381349171018133</v>
      </c>
      <c r="N22" s="315">
        <v>3.7268330477387979</v>
      </c>
      <c r="O22" s="315">
        <v>8.2485370976120862</v>
      </c>
      <c r="P22" s="315">
        <v>6.8745559638675235</v>
      </c>
      <c r="Q22" s="316">
        <v>7.2784249348657459</v>
      </c>
      <c r="R22" s="71"/>
    </row>
    <row r="23" spans="2:18" ht="14.45" customHeight="1">
      <c r="B23" s="157"/>
      <c r="C23" s="315"/>
      <c r="D23" s="315"/>
      <c r="E23" s="315"/>
      <c r="F23" s="315"/>
      <c r="G23" s="316"/>
      <c r="H23" s="152"/>
      <c r="I23" s="157"/>
      <c r="J23" s="315"/>
      <c r="K23" s="315"/>
      <c r="L23" s="315"/>
      <c r="M23" s="315"/>
      <c r="N23" s="315"/>
      <c r="O23" s="315"/>
      <c r="P23" s="315"/>
      <c r="Q23" s="316"/>
      <c r="R23" s="71"/>
    </row>
    <row r="24" spans="2:18" ht="15" customHeight="1">
      <c r="B24" s="157" t="s">
        <v>41</v>
      </c>
      <c r="C24" s="315">
        <v>11.964111392297244</v>
      </c>
      <c r="D24" s="315">
        <v>11.964111392297244</v>
      </c>
      <c r="E24" s="315">
        <v>12.12899566271135</v>
      </c>
      <c r="F24" s="315">
        <v>12.538227990762611</v>
      </c>
      <c r="G24" s="316">
        <v>12.915385507002034</v>
      </c>
      <c r="H24" s="152"/>
      <c r="I24" s="157" t="s">
        <v>37</v>
      </c>
      <c r="J24" s="315">
        <v>0.49409994684488368</v>
      </c>
      <c r="K24" s="315">
        <v>1.4869245421855748</v>
      </c>
      <c r="L24" s="315">
        <v>3.0076460921905745</v>
      </c>
      <c r="M24" s="315">
        <v>6.333576708866917</v>
      </c>
      <c r="N24" s="315">
        <v>3.0076460921905745</v>
      </c>
      <c r="O24" s="315">
        <v>6.2957180295149184</v>
      </c>
      <c r="P24" s="315">
        <v>4.9750349210238465</v>
      </c>
      <c r="Q24" s="316">
        <v>5.1028549526971112</v>
      </c>
      <c r="R24" s="71"/>
    </row>
    <row r="25" spans="2:18">
      <c r="B25" s="157"/>
      <c r="C25" s="315"/>
      <c r="D25" s="315"/>
      <c r="E25" s="315"/>
      <c r="F25" s="315"/>
      <c r="G25" s="316"/>
      <c r="H25" s="152"/>
      <c r="I25" s="157"/>
      <c r="J25" s="315"/>
      <c r="K25" s="315"/>
      <c r="L25" s="315"/>
      <c r="M25" s="315"/>
      <c r="N25" s="315"/>
      <c r="O25" s="315"/>
      <c r="P25" s="315"/>
      <c r="Q25" s="316"/>
    </row>
    <row r="26" spans="2:18" ht="15" customHeight="1">
      <c r="B26" s="157" t="s">
        <v>42</v>
      </c>
      <c r="C26" s="315">
        <v>25.014874288060447</v>
      </c>
      <c r="D26" s="315">
        <v>25.014874288060447</v>
      </c>
      <c r="E26" s="315">
        <v>24.60706571250136</v>
      </c>
      <c r="F26" s="315">
        <v>25.866558177379982</v>
      </c>
      <c r="G26" s="316">
        <v>24.092185540721381</v>
      </c>
      <c r="H26" s="152"/>
      <c r="I26" s="157" t="s">
        <v>41</v>
      </c>
      <c r="J26" s="315">
        <v>0.62246971938917373</v>
      </c>
      <c r="K26" s="315">
        <v>1.8873928266851303</v>
      </c>
      <c r="L26" s="315">
        <v>3.822445483951098</v>
      </c>
      <c r="M26" s="315">
        <v>8.0727332008686759</v>
      </c>
      <c r="N26" s="315">
        <v>3.822445483951098</v>
      </c>
      <c r="O26" s="315">
        <v>8.2893417971379826</v>
      </c>
      <c r="P26" s="315">
        <v>6.8227121270140634</v>
      </c>
      <c r="Q26" s="316">
        <v>7.2496990520494853</v>
      </c>
      <c r="R26" s="67"/>
    </row>
    <row r="27" spans="2:18" ht="14.45" customHeight="1">
      <c r="B27" s="157"/>
      <c r="C27" s="315"/>
      <c r="D27" s="315"/>
      <c r="E27" s="315"/>
      <c r="F27" s="315"/>
      <c r="G27" s="316"/>
      <c r="H27" s="152"/>
      <c r="I27" s="157"/>
      <c r="J27" s="315"/>
      <c r="K27" s="315"/>
      <c r="L27" s="315"/>
      <c r="M27" s="315"/>
      <c r="N27" s="315"/>
      <c r="O27" s="315"/>
      <c r="P27" s="315"/>
      <c r="Q27" s="316"/>
      <c r="R27" s="75"/>
    </row>
    <row r="28" spans="2:18" ht="14.45" customHeight="1">
      <c r="B28" s="157" t="s">
        <v>43</v>
      </c>
      <c r="C28" s="315">
        <v>48.021014319642305</v>
      </c>
      <c r="D28" s="315">
        <v>48.021014319642305</v>
      </c>
      <c r="E28" s="315">
        <v>48.263938624787293</v>
      </c>
      <c r="F28" s="315">
        <v>46.5952138318574</v>
      </c>
      <c r="G28" s="316">
        <v>47.992428952276583</v>
      </c>
      <c r="H28" s="152"/>
      <c r="I28" s="157" t="s">
        <v>42</v>
      </c>
      <c r="J28" s="315">
        <v>0.6255832005721329</v>
      </c>
      <c r="K28" s="315">
        <v>1.8916612082524153</v>
      </c>
      <c r="L28" s="315">
        <v>3.8317570929771172</v>
      </c>
      <c r="M28" s="315">
        <v>8.0847424556316447</v>
      </c>
      <c r="N28" s="315">
        <v>3.8317570929771172</v>
      </c>
      <c r="O28" s="315">
        <v>8.4806869099046001</v>
      </c>
      <c r="P28" s="315">
        <v>7.0461420032658761</v>
      </c>
      <c r="Q28" s="316">
        <v>7.496606088242519</v>
      </c>
      <c r="R28" s="71"/>
    </row>
    <row r="29" spans="2:18" ht="14.25" thickBot="1">
      <c r="B29" s="321"/>
      <c r="C29" s="318"/>
      <c r="D29" s="318"/>
      <c r="E29" s="318"/>
      <c r="F29" s="318"/>
      <c r="G29" s="319"/>
      <c r="H29" s="152"/>
      <c r="I29" s="157"/>
      <c r="J29" s="315"/>
      <c r="K29" s="315"/>
      <c r="L29" s="315"/>
      <c r="M29" s="315"/>
      <c r="N29" s="315"/>
      <c r="O29" s="315"/>
      <c r="P29" s="315"/>
      <c r="Q29" s="316"/>
      <c r="R29" s="72"/>
    </row>
    <row r="30" spans="2:18" ht="14.45" customHeight="1">
      <c r="B30" s="60" t="s">
        <v>28</v>
      </c>
      <c r="C30" s="76"/>
      <c r="D30" s="76"/>
      <c r="E30" s="70"/>
      <c r="F30" s="76"/>
      <c r="G30" s="70"/>
      <c r="I30" s="157" t="s">
        <v>43</v>
      </c>
      <c r="J30" s="315">
        <v>0.61759143829929197</v>
      </c>
      <c r="K30" s="315">
        <v>1.8767549884568746</v>
      </c>
      <c r="L30" s="315">
        <v>3.7993966399739953</v>
      </c>
      <c r="M30" s="315">
        <v>7.9703299813186135</v>
      </c>
      <c r="N30" s="315">
        <v>3.7993966399739953</v>
      </c>
      <c r="O30" s="315">
        <v>8.5174503294140447</v>
      </c>
      <c r="P30" s="315">
        <v>7.1816373559203228</v>
      </c>
      <c r="Q30" s="316">
        <v>7.6478139606927842</v>
      </c>
      <c r="R30" s="71"/>
    </row>
    <row r="31" spans="2:18" ht="14.25" thickBot="1">
      <c r="I31" s="317"/>
      <c r="J31" s="318"/>
      <c r="K31" s="318"/>
      <c r="L31" s="318"/>
      <c r="M31" s="318"/>
      <c r="N31" s="318"/>
      <c r="O31" s="318"/>
      <c r="P31" s="318"/>
      <c r="Q31" s="319"/>
      <c r="R31" s="71"/>
    </row>
    <row r="32" spans="2:18" ht="14.45" customHeight="1">
      <c r="B32" s="473" t="str">
        <f>"IJG Money Market Index [single-month returns] - "&amp; TEXT(Map!$N$16, " mmmm yyyy")</f>
        <v>IJG Money Market Index [single-month returns] -  June 2025</v>
      </c>
      <c r="C32" s="474"/>
      <c r="D32" s="474"/>
      <c r="E32" s="474"/>
      <c r="F32" s="474"/>
      <c r="G32" s="475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3"/>
      <c r="C33" s="128" t="s">
        <v>31</v>
      </c>
      <c r="D33" s="128" t="s">
        <v>32</v>
      </c>
      <c r="E33" s="128" t="s">
        <v>33</v>
      </c>
      <c r="F33" s="128" t="s">
        <v>34</v>
      </c>
      <c r="G33" s="172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45" customHeight="1">
      <c r="B34" s="173"/>
      <c r="C34" s="312"/>
      <c r="D34" s="312"/>
      <c r="E34" s="312"/>
      <c r="F34" s="312"/>
      <c r="G34" s="313"/>
      <c r="H34" s="152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7" t="s">
        <v>36</v>
      </c>
      <c r="C35" s="315">
        <v>695.0592796386544</v>
      </c>
      <c r="D35" s="315">
        <v>690.86407474008274</v>
      </c>
      <c r="E35" s="315">
        <v>682.49610497699575</v>
      </c>
      <c r="F35" s="315">
        <v>670.08628260998125</v>
      </c>
      <c r="G35" s="316">
        <v>644.53941100981194</v>
      </c>
      <c r="H35" s="152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45" customHeight="1">
      <c r="B36" s="157"/>
      <c r="C36" s="315"/>
      <c r="D36" s="315"/>
      <c r="E36" s="315"/>
      <c r="F36" s="315"/>
      <c r="G36" s="316"/>
      <c r="H36" s="152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7" t="s">
        <v>37</v>
      </c>
      <c r="C37" s="315">
        <v>489.25078109984895</v>
      </c>
      <c r="D37" s="315">
        <v>486.84527883590391</v>
      </c>
      <c r="E37" s="315">
        <v>482.0825769495849</v>
      </c>
      <c r="F37" s="315">
        <v>474.96549980568966</v>
      </c>
      <c r="G37" s="316">
        <v>460.10939934747012</v>
      </c>
      <c r="H37" s="152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45" customHeight="1">
      <c r="B38" s="157"/>
      <c r="C38" s="315"/>
      <c r="D38" s="315"/>
      <c r="E38" s="315"/>
      <c r="F38" s="315"/>
      <c r="G38" s="316"/>
      <c r="H38" s="152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7" t="s">
        <v>41</v>
      </c>
      <c r="C39" s="315">
        <v>683.25029306696922</v>
      </c>
      <c r="D39" s="315">
        <v>679.0235769131715</v>
      </c>
      <c r="E39" s="315">
        <v>670.59355835045028</v>
      </c>
      <c r="F39" s="315">
        <v>658.09497154696305</v>
      </c>
      <c r="G39" s="316">
        <v>632.21339262055176</v>
      </c>
      <c r="H39" s="152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45" customHeight="1">
      <c r="B40" s="157"/>
      <c r="C40" s="315"/>
      <c r="D40" s="315"/>
      <c r="E40" s="315"/>
      <c r="F40" s="315"/>
      <c r="G40" s="316"/>
      <c r="H40" s="152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7" t="s">
        <v>42</v>
      </c>
      <c r="C41" s="315">
        <v>719.99290233137435</v>
      </c>
      <c r="D41" s="315">
        <v>715.5167497476732</v>
      </c>
      <c r="E41" s="315">
        <v>706.62593365693465</v>
      </c>
      <c r="F41" s="315">
        <v>693.4226314658722</v>
      </c>
      <c r="G41" s="316">
        <v>666.13740845700636</v>
      </c>
      <c r="H41" s="152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45" customHeight="1">
      <c r="B42" s="157"/>
      <c r="C42" s="315"/>
      <c r="D42" s="315"/>
      <c r="E42" s="315"/>
      <c r="F42" s="315"/>
      <c r="G42" s="316"/>
      <c r="H42" s="152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7" t="s">
        <v>43</v>
      </c>
      <c r="C43" s="315">
        <v>757.44099087816244</v>
      </c>
      <c r="D43" s="315">
        <v>752.79181309228647</v>
      </c>
      <c r="E43" s="315">
        <v>743.48755117296787</v>
      </c>
      <c r="F43" s="315">
        <v>729.71617889584695</v>
      </c>
      <c r="G43" s="316">
        <v>701.52697598425175</v>
      </c>
      <c r="H43" s="152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45" customHeight="1" thickBot="1">
      <c r="B44" s="317"/>
      <c r="C44" s="322"/>
      <c r="D44" s="322"/>
      <c r="E44" s="322"/>
      <c r="F44" s="322"/>
      <c r="G44" s="323"/>
      <c r="H44" s="152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4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4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4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08" t="s">
        <v>61</v>
      </c>
      <c r="C2" s="408"/>
      <c r="D2" s="408"/>
      <c r="E2" s="25"/>
      <c r="F2" s="25"/>
      <c r="G2" s="25"/>
      <c r="H2" s="25"/>
      <c r="I2" s="25"/>
      <c r="J2" s="25"/>
      <c r="K2" s="448" t="s">
        <v>7</v>
      </c>
      <c r="L2" s="448"/>
      <c r="O2" s="55"/>
      <c r="S2" s="55"/>
      <c r="U2" s="84">
        <f>Map!$N$16</f>
        <v>45838</v>
      </c>
    </row>
    <row r="3" spans="2:21" ht="14.25" thickBot="1"/>
    <row r="4" spans="2:21" ht="15" customHeight="1">
      <c r="B4" s="437" t="str">
        <f>"Namibian vs South African Yield Curve - "&amp; TEXT(Map!$N$16, " mmmm yyyy")</f>
        <v>Namibian vs South African Yield Curve -  June 2025</v>
      </c>
      <c r="C4" s="438"/>
      <c r="D4" s="438"/>
      <c r="E4" s="438"/>
      <c r="F4" s="439"/>
      <c r="G4" s="51"/>
      <c r="H4" s="479" t="s">
        <v>110</v>
      </c>
      <c r="I4" s="480"/>
      <c r="J4" s="480"/>
      <c r="K4" s="480"/>
      <c r="L4" s="481"/>
      <c r="M4" s="51"/>
      <c r="N4" s="51"/>
      <c r="O4" s="51"/>
      <c r="P4" s="51"/>
      <c r="Q4" s="51"/>
      <c r="R4" s="40"/>
      <c r="S4" s="40"/>
    </row>
    <row r="5" spans="2:21" ht="18.75">
      <c r="B5" s="325"/>
      <c r="C5" s="326"/>
      <c r="D5" s="326"/>
      <c r="E5" s="326"/>
      <c r="F5" s="327"/>
      <c r="G5" s="326"/>
      <c r="H5" s="325"/>
      <c r="I5" s="326"/>
      <c r="J5" s="326"/>
      <c r="K5" s="326"/>
      <c r="L5" s="327"/>
      <c r="M5" s="48"/>
      <c r="N5" s="48"/>
      <c r="O5" s="48"/>
      <c r="P5" s="48"/>
      <c r="Q5" s="48"/>
      <c r="R5" s="42"/>
      <c r="S5" s="42"/>
    </row>
    <row r="6" spans="2:21" ht="14.45" customHeight="1">
      <c r="B6" s="325"/>
      <c r="C6" s="328"/>
      <c r="D6" s="328"/>
      <c r="E6" s="328"/>
      <c r="F6" s="329"/>
      <c r="G6" s="328"/>
      <c r="H6" s="325"/>
      <c r="I6" s="328"/>
      <c r="J6" s="328"/>
      <c r="K6" s="328"/>
      <c r="L6" s="329"/>
      <c r="M6" s="49"/>
      <c r="N6" s="49"/>
      <c r="O6" s="49"/>
      <c r="P6" s="49"/>
      <c r="Q6" s="49"/>
      <c r="R6" s="34"/>
      <c r="S6" s="34"/>
    </row>
    <row r="7" spans="2:21" ht="14.45" customHeight="1">
      <c r="B7" s="330"/>
      <c r="C7" s="331"/>
      <c r="D7" s="331"/>
      <c r="E7" s="331"/>
      <c r="F7" s="332"/>
      <c r="G7" s="331"/>
      <c r="H7" s="330"/>
      <c r="I7" s="331"/>
      <c r="J7" s="331"/>
      <c r="K7" s="331"/>
      <c r="L7" s="332"/>
      <c r="M7" s="49"/>
      <c r="N7" s="49"/>
      <c r="O7" s="49"/>
      <c r="P7" s="49"/>
      <c r="Q7" s="49"/>
      <c r="R7" s="33"/>
      <c r="S7" s="33"/>
    </row>
    <row r="8" spans="2:21" ht="14.45" customHeight="1">
      <c r="B8" s="330"/>
      <c r="C8" s="331"/>
      <c r="D8" s="331"/>
      <c r="E8" s="331"/>
      <c r="F8" s="332"/>
      <c r="G8" s="331"/>
      <c r="H8" s="330"/>
      <c r="I8" s="331"/>
      <c r="J8" s="331"/>
      <c r="K8" s="331"/>
      <c r="L8" s="332"/>
      <c r="M8" s="49"/>
      <c r="N8" s="49"/>
      <c r="O8" s="49"/>
      <c r="P8" s="49"/>
      <c r="Q8" s="49"/>
      <c r="R8" s="34"/>
      <c r="S8" s="34"/>
    </row>
    <row r="9" spans="2:21" ht="14.45" customHeight="1">
      <c r="B9" s="330"/>
      <c r="C9" s="331"/>
      <c r="D9" s="331"/>
      <c r="E9" s="331"/>
      <c r="F9" s="332"/>
      <c r="G9" s="331"/>
      <c r="H9" s="330"/>
      <c r="I9" s="331"/>
      <c r="J9" s="331"/>
      <c r="K9" s="331"/>
      <c r="L9" s="332"/>
      <c r="M9" s="49"/>
      <c r="N9" s="49"/>
      <c r="O9" s="49"/>
      <c r="P9" s="49"/>
      <c r="Q9" s="49"/>
      <c r="R9" s="34"/>
      <c r="S9" s="34"/>
    </row>
    <row r="10" spans="2:21" ht="14.45" customHeight="1">
      <c r="B10" s="330"/>
      <c r="C10" s="331"/>
      <c r="D10" s="331"/>
      <c r="E10" s="331"/>
      <c r="F10" s="332"/>
      <c r="G10" s="331"/>
      <c r="H10" s="330"/>
      <c r="I10" s="331"/>
      <c r="J10" s="331"/>
      <c r="K10" s="331"/>
      <c r="L10" s="332"/>
      <c r="M10" s="49"/>
      <c r="N10" s="49"/>
      <c r="O10" s="49"/>
      <c r="P10" s="49"/>
      <c r="Q10" s="49"/>
      <c r="R10" s="34"/>
      <c r="S10" s="34"/>
    </row>
    <row r="11" spans="2:21" ht="14.45" customHeight="1">
      <c r="B11" s="330"/>
      <c r="C11" s="331"/>
      <c r="D11" s="331"/>
      <c r="E11" s="331"/>
      <c r="F11" s="332"/>
      <c r="G11" s="331"/>
      <c r="H11" s="330"/>
      <c r="I11" s="331"/>
      <c r="J11" s="331"/>
      <c r="K11" s="331"/>
      <c r="L11" s="332"/>
      <c r="M11" s="49"/>
      <c r="N11" s="49"/>
      <c r="O11" s="49"/>
      <c r="P11" s="49"/>
      <c r="Q11" s="49"/>
      <c r="R11" s="33"/>
      <c r="S11" s="33"/>
    </row>
    <row r="12" spans="2:21" ht="14.45" customHeight="1">
      <c r="B12" s="330"/>
      <c r="C12" s="331"/>
      <c r="D12" s="331"/>
      <c r="E12" s="331"/>
      <c r="F12" s="332"/>
      <c r="G12" s="331"/>
      <c r="H12" s="330"/>
      <c r="I12" s="331"/>
      <c r="J12" s="331"/>
      <c r="K12" s="331"/>
      <c r="L12" s="332"/>
      <c r="M12" s="49"/>
      <c r="N12" s="49"/>
      <c r="O12" s="49"/>
      <c r="P12" s="49"/>
      <c r="Q12" s="49"/>
      <c r="R12" s="34"/>
      <c r="S12" s="34"/>
    </row>
    <row r="13" spans="2:21" ht="14.45" customHeight="1">
      <c r="B13" s="330"/>
      <c r="C13" s="331"/>
      <c r="D13" s="331"/>
      <c r="E13" s="331"/>
      <c r="F13" s="332"/>
      <c r="G13" s="331"/>
      <c r="H13" s="330"/>
      <c r="I13" s="331"/>
      <c r="J13" s="331"/>
      <c r="K13" s="331"/>
      <c r="L13" s="332"/>
      <c r="M13" s="49"/>
      <c r="N13" s="49"/>
      <c r="O13" s="49"/>
      <c r="P13" s="49"/>
      <c r="Q13" s="49"/>
      <c r="R13" s="33"/>
      <c r="S13" s="33"/>
    </row>
    <row r="14" spans="2:21" ht="14.45" customHeight="1">
      <c r="B14" s="330"/>
      <c r="C14" s="331"/>
      <c r="D14" s="331"/>
      <c r="E14" s="331"/>
      <c r="F14" s="332"/>
      <c r="G14" s="331"/>
      <c r="H14" s="330"/>
      <c r="I14" s="331"/>
      <c r="J14" s="331"/>
      <c r="K14" s="331"/>
      <c r="L14" s="332"/>
      <c r="M14" s="49"/>
      <c r="N14" s="49"/>
      <c r="O14" s="49"/>
      <c r="P14" s="49"/>
      <c r="Q14" s="49"/>
      <c r="R14" s="34"/>
      <c r="S14" s="34"/>
    </row>
    <row r="15" spans="2:21" ht="14.45" customHeight="1">
      <c r="B15" s="333"/>
      <c r="C15" s="49"/>
      <c r="D15" s="49"/>
      <c r="E15" s="49"/>
      <c r="F15" s="334"/>
      <c r="G15" s="49"/>
      <c r="H15" s="333"/>
      <c r="I15" s="49"/>
      <c r="J15" s="49"/>
      <c r="K15" s="49"/>
      <c r="L15" s="334"/>
      <c r="M15" s="49"/>
      <c r="N15" s="49"/>
      <c r="O15" s="49"/>
      <c r="P15" s="49"/>
      <c r="Q15" s="49"/>
      <c r="R15" s="33"/>
      <c r="S15" s="33"/>
    </row>
    <row r="16" spans="2:21" ht="14.45" customHeight="1">
      <c r="B16" s="335"/>
      <c r="C16" s="49"/>
      <c r="D16" s="49"/>
      <c r="E16" s="49"/>
      <c r="F16" s="334"/>
      <c r="G16" s="49"/>
      <c r="H16" s="335"/>
      <c r="I16" s="49"/>
      <c r="J16" s="49"/>
      <c r="K16" s="49"/>
      <c r="L16" s="334"/>
      <c r="M16" s="49"/>
      <c r="N16" s="49"/>
      <c r="O16" s="49"/>
      <c r="P16" s="49"/>
      <c r="Q16" s="49"/>
      <c r="R16" s="34"/>
      <c r="S16" s="34"/>
    </row>
    <row r="17" spans="1:19" ht="14.45" customHeight="1">
      <c r="B17" s="336"/>
      <c r="C17" s="28"/>
      <c r="D17" s="28"/>
      <c r="E17" s="28"/>
      <c r="F17" s="337"/>
      <c r="G17" s="28"/>
      <c r="H17" s="336"/>
      <c r="I17" s="28"/>
      <c r="J17" s="28"/>
      <c r="K17" s="28"/>
      <c r="L17" s="337"/>
      <c r="M17" s="28"/>
      <c r="N17" s="28"/>
      <c r="O17" s="28"/>
      <c r="P17" s="28"/>
      <c r="Q17" s="28"/>
      <c r="R17" s="34"/>
      <c r="S17" s="34"/>
    </row>
    <row r="18" spans="1:19" ht="14.45" customHeight="1">
      <c r="B18" s="338"/>
      <c r="C18" s="28"/>
      <c r="D18" s="28"/>
      <c r="E18" s="28"/>
      <c r="F18" s="337"/>
      <c r="G18" s="28"/>
      <c r="H18" s="338"/>
      <c r="I18" s="28"/>
      <c r="J18" s="28"/>
      <c r="K18" s="28"/>
      <c r="L18" s="337"/>
      <c r="M18" s="26"/>
      <c r="N18" s="44"/>
      <c r="O18" s="33"/>
      <c r="P18" s="33"/>
      <c r="Q18" s="33"/>
      <c r="R18" s="34"/>
      <c r="S18" s="34"/>
    </row>
    <row r="19" spans="1:19" ht="14.45" customHeight="1">
      <c r="B19" s="339"/>
      <c r="C19" s="51"/>
      <c r="D19" s="51"/>
      <c r="E19" s="51"/>
      <c r="F19" s="340"/>
      <c r="G19" s="51"/>
      <c r="H19" s="339"/>
      <c r="I19" s="51"/>
      <c r="J19" s="51"/>
      <c r="K19" s="51"/>
      <c r="L19" s="340"/>
      <c r="M19" s="51"/>
      <c r="N19" s="51"/>
      <c r="O19" s="51"/>
      <c r="P19" s="51"/>
      <c r="Q19" s="4"/>
      <c r="R19" s="34"/>
      <c r="S19" s="34"/>
    </row>
    <row r="20" spans="1:19" ht="14.45" customHeight="1">
      <c r="B20" s="325"/>
      <c r="C20" s="326"/>
      <c r="D20" s="326"/>
      <c r="E20" s="326"/>
      <c r="F20" s="327"/>
      <c r="G20" s="326"/>
      <c r="H20" s="325"/>
      <c r="I20" s="326"/>
      <c r="J20" s="326"/>
      <c r="K20" s="326"/>
      <c r="L20" s="327"/>
      <c r="M20" s="48"/>
      <c r="N20" s="48"/>
      <c r="O20" s="48"/>
      <c r="P20" s="48"/>
      <c r="Q20" s="48"/>
      <c r="R20" s="34"/>
      <c r="S20" s="34"/>
    </row>
    <row r="21" spans="1:19" ht="14.45" customHeight="1">
      <c r="B21" s="325"/>
      <c r="C21" s="328"/>
      <c r="D21" s="328"/>
      <c r="E21" s="328"/>
      <c r="F21" s="329"/>
      <c r="G21" s="328"/>
      <c r="H21" s="325"/>
      <c r="I21" s="328"/>
      <c r="J21" s="328"/>
      <c r="K21" s="328"/>
      <c r="L21" s="329"/>
      <c r="M21" s="49"/>
      <c r="N21" s="49"/>
      <c r="O21" s="49"/>
      <c r="P21" s="49"/>
      <c r="Q21" s="49"/>
      <c r="R21" s="34"/>
      <c r="S21" s="34"/>
    </row>
    <row r="22" spans="1:19" ht="14.45" customHeight="1">
      <c r="B22" s="330"/>
      <c r="C22" s="341"/>
      <c r="D22" s="341"/>
      <c r="E22" s="341"/>
      <c r="F22" s="342"/>
      <c r="G22" s="341"/>
      <c r="H22" s="330"/>
      <c r="I22" s="341"/>
      <c r="J22" s="341"/>
      <c r="K22" s="341"/>
      <c r="L22" s="342"/>
      <c r="M22" s="49"/>
      <c r="N22" s="49"/>
      <c r="O22" s="49"/>
      <c r="P22" s="49"/>
      <c r="Q22" s="49"/>
      <c r="R22" s="34"/>
      <c r="S22" s="34"/>
    </row>
    <row r="23" spans="1:19" ht="14.45" customHeight="1">
      <c r="B23" s="330"/>
      <c r="C23" s="331"/>
      <c r="D23" s="331"/>
      <c r="E23" s="331"/>
      <c r="F23" s="332"/>
      <c r="G23" s="331"/>
      <c r="H23" s="330"/>
      <c r="I23" s="331"/>
      <c r="J23" s="331"/>
      <c r="K23" s="331"/>
      <c r="L23" s="332"/>
      <c r="M23" s="49"/>
      <c r="N23" s="49"/>
      <c r="O23" s="49"/>
      <c r="P23" s="49"/>
      <c r="Q23" s="49"/>
      <c r="R23" s="34"/>
      <c r="S23" s="34"/>
    </row>
    <row r="24" spans="1:19" ht="15" customHeight="1">
      <c r="B24" s="330"/>
      <c r="C24" s="331"/>
      <c r="D24" s="331"/>
      <c r="E24" s="331"/>
      <c r="F24" s="332"/>
      <c r="G24" s="331"/>
      <c r="H24" s="330"/>
      <c r="I24" s="331"/>
      <c r="J24" s="331"/>
      <c r="K24" s="331"/>
      <c r="L24" s="332"/>
      <c r="M24" s="49"/>
      <c r="N24" s="49"/>
      <c r="O24" s="49"/>
      <c r="P24" s="49"/>
      <c r="Q24" s="49"/>
      <c r="R24" s="34"/>
      <c r="S24" s="34"/>
    </row>
    <row r="25" spans="1:19" ht="18.75">
      <c r="B25" s="330"/>
      <c r="C25" s="331"/>
      <c r="D25" s="331"/>
      <c r="E25" s="331"/>
      <c r="F25" s="332"/>
      <c r="G25" s="331"/>
      <c r="H25" s="330"/>
      <c r="I25" s="331"/>
      <c r="J25" s="331"/>
      <c r="K25" s="331"/>
      <c r="L25" s="332"/>
      <c r="M25" s="49"/>
      <c r="N25" s="49"/>
      <c r="O25" s="49"/>
      <c r="P25" s="49"/>
      <c r="Q25" s="49"/>
      <c r="R25" s="26"/>
      <c r="S25" s="26"/>
    </row>
    <row r="26" spans="1:19" ht="15" customHeight="1">
      <c r="B26" s="330"/>
      <c r="C26" s="331"/>
      <c r="D26" s="331"/>
      <c r="E26" s="331"/>
      <c r="F26" s="332"/>
      <c r="G26" s="331"/>
      <c r="H26" s="330"/>
      <c r="I26" s="331"/>
      <c r="J26" s="331"/>
      <c r="K26" s="331"/>
      <c r="L26" s="332"/>
      <c r="M26" s="49"/>
      <c r="N26" s="49"/>
      <c r="O26" s="49"/>
      <c r="P26" s="49"/>
      <c r="Q26" s="49"/>
      <c r="R26" s="40"/>
      <c r="S26" s="40"/>
    </row>
    <row r="27" spans="1:19" ht="14.45" customHeight="1">
      <c r="B27" s="330"/>
      <c r="C27" s="331"/>
      <c r="D27" s="331"/>
      <c r="E27" s="331"/>
      <c r="F27" s="332"/>
      <c r="G27" s="331"/>
      <c r="H27" s="330"/>
      <c r="I27" s="331"/>
      <c r="J27" s="331"/>
      <c r="K27" s="331"/>
      <c r="L27" s="332"/>
      <c r="M27" s="49"/>
      <c r="N27" s="49"/>
      <c r="O27" s="49"/>
      <c r="P27" s="49"/>
      <c r="Q27" s="49"/>
      <c r="R27" s="45"/>
      <c r="S27" s="45"/>
    </row>
    <row r="28" spans="1:19" ht="14.45" customHeight="1" thickBot="1">
      <c r="B28" s="343"/>
      <c r="C28" s="344"/>
      <c r="D28" s="344"/>
      <c r="E28" s="344"/>
      <c r="F28" s="345"/>
      <c r="G28" s="331"/>
      <c r="H28" s="343"/>
      <c r="I28" s="344"/>
      <c r="J28" s="344"/>
      <c r="K28" s="344"/>
      <c r="L28" s="345"/>
      <c r="M28" s="49"/>
      <c r="N28" s="49"/>
      <c r="O28" s="49"/>
      <c r="P28" s="49"/>
      <c r="Q28" s="49"/>
      <c r="R28" s="34"/>
      <c r="S28" s="34"/>
    </row>
    <row r="29" spans="1:19" ht="18.75">
      <c r="B29" s="346" t="s">
        <v>28</v>
      </c>
      <c r="C29" s="36"/>
      <c r="D29" s="36"/>
      <c r="E29" s="28"/>
      <c r="F29" s="36"/>
      <c r="G29" s="28"/>
      <c r="H29" s="346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4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19.5" thickBot="1">
      <c r="B31" s="347" t="s">
        <v>70</v>
      </c>
      <c r="C31" s="348"/>
      <c r="D31" s="348"/>
      <c r="E31" s="348"/>
      <c r="F31" s="349"/>
      <c r="G31" s="51"/>
      <c r="M31" s="47"/>
      <c r="N31" s="49"/>
      <c r="O31" s="49"/>
      <c r="P31" s="49"/>
      <c r="Q31" s="49"/>
      <c r="R31" s="34"/>
      <c r="S31" s="34"/>
    </row>
    <row r="32" spans="1:19" ht="14.45" customHeight="1">
      <c r="A32" s="101"/>
      <c r="B32" s="350"/>
      <c r="C32" s="351" t="s">
        <v>78</v>
      </c>
      <c r="D32" s="351" t="s">
        <v>79</v>
      </c>
      <c r="E32" s="351" t="s">
        <v>80</v>
      </c>
      <c r="F32" s="352" t="s">
        <v>115</v>
      </c>
      <c r="G32" s="48"/>
      <c r="M32" s="26"/>
      <c r="N32" s="47"/>
      <c r="O32" s="47"/>
      <c r="P32" s="47"/>
      <c r="Q32" s="47"/>
      <c r="R32" s="34"/>
      <c r="S32" s="34"/>
    </row>
    <row r="33" spans="1:19" ht="18.75">
      <c r="A33" s="101"/>
      <c r="B33" s="353" t="s">
        <v>121</v>
      </c>
      <c r="C33" s="354" t="s">
        <v>71</v>
      </c>
      <c r="D33" s="355">
        <v>45763</v>
      </c>
      <c r="E33" s="356">
        <v>8.5000000000000006E-2</v>
      </c>
      <c r="F33" s="357">
        <v>0.74342046142815421</v>
      </c>
      <c r="G33" s="57"/>
      <c r="M33" s="51"/>
      <c r="N33" s="44"/>
      <c r="O33" s="33"/>
      <c r="P33" s="33"/>
      <c r="Q33" s="33"/>
      <c r="R33" s="33"/>
      <c r="S33" s="33"/>
    </row>
    <row r="34" spans="1:19" ht="14.45" customHeight="1">
      <c r="A34" s="101"/>
      <c r="B34" s="353" t="s">
        <v>81</v>
      </c>
      <c r="C34" s="354" t="s">
        <v>71</v>
      </c>
      <c r="D34" s="355">
        <v>46402</v>
      </c>
      <c r="E34" s="356">
        <v>0.08</v>
      </c>
      <c r="F34" s="357">
        <v>1.3757196779769414</v>
      </c>
      <c r="G34" s="58"/>
      <c r="M34" s="48"/>
      <c r="N34" s="51"/>
      <c r="O34" s="51"/>
      <c r="P34" s="51"/>
      <c r="Q34" s="4"/>
      <c r="R34" s="34"/>
      <c r="S34" s="34"/>
    </row>
    <row r="35" spans="1:19" ht="18.75">
      <c r="A35" s="101"/>
      <c r="B35" s="353" t="s">
        <v>124</v>
      </c>
      <c r="C35" s="354" t="s">
        <v>116</v>
      </c>
      <c r="D35" s="355">
        <v>47041</v>
      </c>
      <c r="E35" s="356">
        <v>8.5000000000000006E-2</v>
      </c>
      <c r="F35" s="357">
        <v>2.7738862013527745</v>
      </c>
      <c r="G35" s="49"/>
      <c r="M35" s="49"/>
      <c r="N35" s="48"/>
      <c r="O35" s="48"/>
      <c r="P35" s="48"/>
      <c r="Q35" s="48"/>
      <c r="R35" s="33"/>
      <c r="S35" s="33"/>
    </row>
    <row r="36" spans="1:19" ht="14.45" customHeight="1">
      <c r="A36" s="101"/>
      <c r="B36" s="353" t="s">
        <v>82</v>
      </c>
      <c r="C36" s="354" t="s">
        <v>116</v>
      </c>
      <c r="D36" s="355">
        <v>47498</v>
      </c>
      <c r="E36" s="356">
        <v>0.08</v>
      </c>
      <c r="F36" s="357">
        <v>3.583759817353573</v>
      </c>
      <c r="G36" s="49"/>
      <c r="M36" s="49"/>
      <c r="N36" s="49"/>
      <c r="O36" s="49"/>
      <c r="P36" s="49"/>
      <c r="Q36" s="49"/>
      <c r="R36" s="34"/>
      <c r="S36" s="34"/>
    </row>
    <row r="37" spans="1:19" ht="18.75">
      <c r="A37" s="101"/>
      <c r="B37" s="353" t="s">
        <v>102</v>
      </c>
      <c r="C37" s="354" t="s">
        <v>83</v>
      </c>
      <c r="D37" s="355">
        <v>48319</v>
      </c>
      <c r="E37" s="356">
        <v>0.09</v>
      </c>
      <c r="F37" s="357">
        <v>4.8766955590499661</v>
      </c>
      <c r="G37" s="49"/>
      <c r="M37" s="49"/>
      <c r="N37" s="49"/>
      <c r="O37" s="49"/>
      <c r="P37" s="49"/>
      <c r="Q37" s="49"/>
      <c r="R37" s="33"/>
      <c r="S37" s="33"/>
    </row>
    <row r="38" spans="1:19" ht="14.45" customHeight="1">
      <c r="A38" s="101"/>
      <c r="B38" s="353" t="s">
        <v>103</v>
      </c>
      <c r="C38" s="354" t="s">
        <v>117</v>
      </c>
      <c r="D38" s="355">
        <v>49505</v>
      </c>
      <c r="E38" s="356">
        <v>9.5000000000000001E-2</v>
      </c>
      <c r="F38" s="357">
        <v>5.9070619874827655</v>
      </c>
      <c r="G38" s="49"/>
      <c r="M38" s="49"/>
      <c r="N38" s="49"/>
      <c r="O38" s="49"/>
      <c r="P38" s="49"/>
      <c r="Q38" s="49"/>
      <c r="R38" s="34"/>
      <c r="S38" s="34"/>
    </row>
    <row r="39" spans="1:19" ht="18.75">
      <c r="A39" s="101"/>
      <c r="B39" s="353" t="s">
        <v>104</v>
      </c>
      <c r="C39" s="354" t="s">
        <v>106</v>
      </c>
      <c r="D39" s="355">
        <v>50236</v>
      </c>
      <c r="E39" s="356">
        <v>9.5000000000000001E-2</v>
      </c>
      <c r="F39" s="357">
        <v>6.4381607733021911</v>
      </c>
      <c r="G39" s="49"/>
      <c r="M39" s="49"/>
      <c r="N39" s="49"/>
      <c r="O39" s="49"/>
      <c r="P39" s="49"/>
      <c r="Q39" s="49"/>
      <c r="R39" s="34"/>
      <c r="S39" s="34"/>
    </row>
    <row r="40" spans="1:19" ht="14.45" customHeight="1">
      <c r="A40" s="101"/>
      <c r="B40" s="353" t="s">
        <v>105</v>
      </c>
      <c r="C40" s="354" t="s">
        <v>107</v>
      </c>
      <c r="D40" s="355">
        <v>51424</v>
      </c>
      <c r="E40" s="356">
        <v>9.8000000000000004E-2</v>
      </c>
      <c r="F40" s="357">
        <v>7.1721925567697973</v>
      </c>
      <c r="G40" s="49"/>
      <c r="M40" s="49"/>
      <c r="N40" s="49"/>
      <c r="O40" s="49"/>
      <c r="P40" s="49"/>
      <c r="Q40" s="49"/>
      <c r="R40" s="34"/>
      <c r="S40" s="34"/>
    </row>
    <row r="41" spans="1:19" ht="18.75">
      <c r="A41" s="101"/>
      <c r="B41" s="353" t="s">
        <v>118</v>
      </c>
      <c r="C41" s="354" t="s">
        <v>109</v>
      </c>
      <c r="D41" s="355">
        <v>52427</v>
      </c>
      <c r="E41" s="356">
        <v>0.1</v>
      </c>
      <c r="F41" s="357">
        <v>7.2719138783109463</v>
      </c>
      <c r="G41" s="49"/>
      <c r="M41" s="49"/>
      <c r="N41" s="49"/>
      <c r="O41" s="49"/>
      <c r="P41" s="49"/>
      <c r="Q41" s="49"/>
      <c r="R41" s="34"/>
      <c r="S41" s="34"/>
    </row>
    <row r="42" spans="1:19" ht="18.75">
      <c r="A42" s="101"/>
      <c r="B42" s="353" t="s">
        <v>108</v>
      </c>
      <c r="C42" s="354" t="s">
        <v>109</v>
      </c>
      <c r="D42" s="355">
        <v>53158</v>
      </c>
      <c r="E42" s="356">
        <v>9.8500000000000004E-2</v>
      </c>
      <c r="F42" s="357">
        <v>7.4551785802538264</v>
      </c>
      <c r="G42" s="49"/>
      <c r="M42" s="49"/>
      <c r="N42" s="49"/>
      <c r="O42" s="49"/>
      <c r="P42" s="49"/>
      <c r="Q42" s="49"/>
      <c r="R42" s="34"/>
      <c r="S42" s="34"/>
    </row>
    <row r="43" spans="1:19" ht="14.45" customHeight="1">
      <c r="A43" s="101"/>
      <c r="B43" s="353" t="s">
        <v>122</v>
      </c>
      <c r="C43" s="354" t="s">
        <v>123</v>
      </c>
      <c r="D43" s="355">
        <v>54346</v>
      </c>
      <c r="E43" s="356">
        <v>0.1</v>
      </c>
      <c r="F43" s="357">
        <v>7.8274928551585328</v>
      </c>
      <c r="G43" s="54"/>
      <c r="M43" s="49"/>
      <c r="N43" s="49"/>
      <c r="O43" s="49"/>
      <c r="P43" s="49"/>
      <c r="Q43" s="49"/>
      <c r="R43" s="34"/>
      <c r="S43" s="34"/>
    </row>
    <row r="44" spans="1:19" ht="19.5" thickBot="1">
      <c r="A44" s="101"/>
      <c r="B44" s="358" t="s">
        <v>119</v>
      </c>
      <c r="C44" s="359" t="s">
        <v>123</v>
      </c>
      <c r="D44" s="359">
        <v>54984</v>
      </c>
      <c r="E44" s="360">
        <v>0.10249999999999999</v>
      </c>
      <c r="F44" s="361">
        <v>7.6903033629359632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45" customHeight="1">
      <c r="A45" s="101"/>
      <c r="B45" s="346" t="s">
        <v>28</v>
      </c>
      <c r="F45" s="28"/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8.75">
      <c r="A46" s="101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A47" s="101"/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8.75">
      <c r="B48" s="39"/>
      <c r="C48" s="39"/>
      <c r="D48" s="39"/>
      <c r="E48" s="39"/>
      <c r="F48" s="39"/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8.75">
      <c r="B49" s="41"/>
      <c r="C49" s="35"/>
      <c r="D49" s="35"/>
      <c r="E49" s="35"/>
      <c r="F49" s="35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3"/>
      <c r="C50" s="28"/>
      <c r="D50" s="28"/>
      <c r="E50" s="28"/>
      <c r="F50" s="28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45" customHeight="1">
      <c r="B51" s="43"/>
      <c r="C51" s="37"/>
      <c r="D51" s="37"/>
      <c r="E51" s="37"/>
      <c r="F51" s="37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8.75">
      <c r="B52" s="43"/>
      <c r="C52" s="29"/>
      <c r="D52" s="29"/>
      <c r="E52" s="29"/>
      <c r="F52" s="29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8.75">
      <c r="B53" s="43"/>
      <c r="C53" s="37"/>
      <c r="D53" s="37"/>
      <c r="E53" s="37"/>
      <c r="F53" s="37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8.75">
      <c r="B54" s="43"/>
      <c r="C54" s="29"/>
      <c r="D54" s="38"/>
      <c r="E54" s="38"/>
      <c r="F54" s="29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8.75">
      <c r="B55" s="43"/>
      <c r="C55" s="37"/>
      <c r="D55" s="37"/>
      <c r="E55" s="37"/>
      <c r="F55" s="37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8.75">
      <c r="B56" s="43"/>
      <c r="C56" s="29"/>
      <c r="D56" s="29"/>
      <c r="E56" s="29"/>
      <c r="F56" s="29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8.75">
      <c r="B57" s="43"/>
      <c r="C57" s="37"/>
      <c r="D57" s="37"/>
      <c r="E57" s="37"/>
      <c r="F57" s="37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8.75">
      <c r="B58" s="43"/>
      <c r="C58" s="29"/>
      <c r="D58" s="29"/>
      <c r="E58" s="29"/>
      <c r="F58" s="29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8.75">
      <c r="B59" s="43"/>
      <c r="C59" s="37"/>
      <c r="D59" s="37"/>
      <c r="E59" s="37"/>
      <c r="F59" s="37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8.75">
      <c r="B60" s="43"/>
      <c r="C60" s="29"/>
      <c r="D60" s="29"/>
      <c r="E60" s="29"/>
      <c r="F60" s="29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8.75">
      <c r="B61" s="43"/>
      <c r="C61" s="37"/>
      <c r="D61" s="37"/>
      <c r="E61" s="37"/>
      <c r="F61" s="37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8.75">
      <c r="B62" s="43"/>
      <c r="C62" s="29"/>
      <c r="D62" s="29"/>
      <c r="E62" s="29"/>
      <c r="F62" s="29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8.75">
      <c r="B63" s="43"/>
      <c r="C63" s="37"/>
      <c r="D63" s="37"/>
      <c r="E63" s="37"/>
      <c r="F63" s="37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45" customHeight="1">
      <c r="B64" s="26"/>
      <c r="C64" s="26"/>
      <c r="D64" s="26"/>
      <c r="E64" s="26"/>
      <c r="F64" s="26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8.7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8.75">
      <c r="B66" s="39"/>
      <c r="C66" s="39"/>
      <c r="D66" s="39"/>
      <c r="E66" s="39"/>
      <c r="F66" s="39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8.75">
      <c r="B67" s="41"/>
      <c r="C67" s="35"/>
      <c r="D67" s="35"/>
      <c r="E67" s="35"/>
      <c r="F67" s="35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45" customHeight="1">
      <c r="B68" s="43"/>
      <c r="C68" s="28"/>
      <c r="D68" s="28"/>
      <c r="E68" s="28"/>
      <c r="F68" s="28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8.75">
      <c r="B69" s="43"/>
      <c r="C69" s="37"/>
      <c r="D69" s="37"/>
      <c r="E69" s="37"/>
      <c r="F69" s="37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8.75">
      <c r="B70" s="43"/>
      <c r="C70" s="29"/>
      <c r="D70" s="29"/>
      <c r="E70" s="29"/>
      <c r="F70" s="29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8.75">
      <c r="B71" s="43"/>
      <c r="C71" s="37"/>
      <c r="D71" s="37"/>
      <c r="E71" s="37"/>
      <c r="F71" s="37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8.75">
      <c r="B72" s="43"/>
      <c r="C72" s="29"/>
      <c r="D72" s="38"/>
      <c r="E72" s="38"/>
      <c r="F72" s="29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8.75">
      <c r="B73" s="43"/>
      <c r="C73" s="37"/>
      <c r="D73" s="37"/>
      <c r="E73" s="37"/>
      <c r="F73" s="37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8.75">
      <c r="B74" s="43"/>
      <c r="C74" s="29"/>
      <c r="D74" s="29"/>
      <c r="E74" s="29"/>
      <c r="F74" s="29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8.75">
      <c r="B75" s="43"/>
      <c r="C75" s="37"/>
      <c r="D75" s="37"/>
      <c r="E75" s="37"/>
      <c r="F75" s="37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8.75">
      <c r="B76" s="43"/>
      <c r="C76" s="29"/>
      <c r="D76" s="29"/>
      <c r="E76" s="29"/>
      <c r="F76" s="29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8.75">
      <c r="B77" s="43"/>
      <c r="C77" s="37"/>
      <c r="D77" s="37"/>
      <c r="E77" s="37"/>
      <c r="F77" s="37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8.75">
      <c r="B78" s="43"/>
      <c r="C78" s="29"/>
      <c r="D78" s="29"/>
      <c r="E78" s="29"/>
      <c r="F78" s="29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8.75">
      <c r="B79" s="43"/>
      <c r="C79" s="37"/>
      <c r="D79" s="37"/>
      <c r="E79" s="37"/>
      <c r="F79" s="37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8.75">
      <c r="B80" s="43"/>
      <c r="C80" s="29"/>
      <c r="D80" s="29"/>
      <c r="E80" s="29"/>
      <c r="F80" s="29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8.75">
      <c r="B81" s="43"/>
      <c r="C81" s="37"/>
      <c r="D81" s="37"/>
      <c r="E81" s="37"/>
      <c r="F81" s="37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8.75">
      <c r="B82" s="30"/>
      <c r="C82" s="30"/>
      <c r="D82" s="30"/>
      <c r="E82" s="30"/>
      <c r="F82" s="30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8.75">
      <c r="B83" s="43"/>
      <c r="C83" s="46"/>
      <c r="D83" s="46"/>
      <c r="E83" s="46"/>
      <c r="F83" s="46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8.75">
      <c r="B84" s="26"/>
      <c r="C84" s="26"/>
      <c r="D84" s="26"/>
      <c r="E84" s="26"/>
      <c r="F84" s="2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8.7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8.7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8.75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8.7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8.7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8.7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8.7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8.7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8.7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8.7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8.75"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8.75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69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Q7J3DAC65AC3-319683557-86603</_dlc_DocId>
    <_dlc_DocIdUrl xmlns="de78180c-5652-4c5d-8a9a-156773edc824">
      <Url>https://ijgnamibia.sharepoint.com/sites/IJG/_layouts/15/DocIdRedir.aspx?ID=Q7J3DAC65AC3-319683557-86603</Url>
      <Description>Q7J3DAC65AC3-319683557-86603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customXml/itemProps4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IJG Research</cp:lastModifiedBy>
  <cp:lastPrinted>2012-01-05T09:39:11Z</cp:lastPrinted>
  <dcterms:created xsi:type="dcterms:W3CDTF">2010-10-15T13:05:00Z</dcterms:created>
  <dcterms:modified xsi:type="dcterms:W3CDTF">2025-07-01T08:57:57Z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563fc720-59ad-440e-b1e3-394513d01d03</vt:lpwstr>
  </property>
  <property fmtid="{D5CDD505-2E9C-101B-9397-08002B2CF9AE}" pid="4" name="MediaServiceImageTags">
    <vt:lpwstr/>
  </property>
</Properties>
</file>