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5/"/>
    </mc:Choice>
  </mc:AlternateContent>
  <xr:revisionPtr revIDLastSave="30" documentId="8_{05B5C2BD-909A-478C-BBD7-F92860EDDA03}" xr6:coauthVersionLast="47" xr6:coauthVersionMax="47" xr10:uidLastSave="{469E7942-866F-4968-8838-BD93ECCF21AE}"/>
  <bookViews>
    <workbookView xWindow="28680" yWindow="-120" windowWidth="29040" windowHeight="1644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Returns'!$B$2:$I$64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G57" i="2" l="1"/>
  <c r="I55" i="2" l="1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S93" i="10" l="1"/>
  <c r="T84" i="10" l="1"/>
  <c r="N143" i="10" l="1"/>
  <c r="G60" i="10" l="1"/>
  <c r="S84" i="10" l="1"/>
  <c r="P84" i="10"/>
  <c r="M143" i="10" l="1"/>
  <c r="J143" i="10"/>
  <c r="F60" i="10" l="1"/>
  <c r="Q84" i="10"/>
  <c r="C60" i="10"/>
  <c r="K143" i="10"/>
  <c r="D60" i="10" l="1"/>
  <c r="R84" i="10"/>
  <c r="L143" i="10"/>
  <c r="E60" i="10" l="1"/>
  <c r="U2" i="10" s="1"/>
  <c r="F58" i="2" l="1"/>
  <c r="C58" i="2"/>
  <c r="G58" i="2"/>
  <c r="H58" i="2"/>
  <c r="I58" i="2"/>
  <c r="E58" i="2"/>
  <c r="D58" i="2"/>
  <c r="H32" i="4" l="1"/>
  <c r="I24" i="6"/>
  <c r="R13" i="10"/>
  <c r="E24" i="6"/>
  <c r="N13" i="10"/>
  <c r="D32" i="4"/>
  <c r="I32" i="4"/>
  <c r="S13" i="10"/>
  <c r="J24" i="6"/>
  <c r="F24" i="6"/>
  <c r="O13" i="10"/>
  <c r="E32" i="4"/>
  <c r="G24" i="6"/>
  <c r="F32" i="4"/>
  <c r="P13" i="10"/>
  <c r="D24" i="6"/>
  <c r="C32" i="4"/>
  <c r="M13" i="10"/>
  <c r="T13" i="10"/>
  <c r="K24" i="6"/>
  <c r="J32" i="4"/>
  <c r="H24" i="6" l="1"/>
  <c r="Q13" i="10"/>
  <c r="G32" i="4"/>
  <c r="K26" i="6" l="1"/>
  <c r="F26" i="6"/>
  <c r="H26" i="6"/>
  <c r="J26" i="6"/>
  <c r="E26" i="6"/>
  <c r="G26" i="6" l="1"/>
  <c r="I26" i="6"/>
  <c r="D26" i="6"/>
  <c r="E27" i="6"/>
  <c r="D27" i="6"/>
  <c r="K27" i="6"/>
  <c r="J27" i="6"/>
  <c r="I27" i="6"/>
  <c r="H27" i="6" l="1"/>
  <c r="G27" i="6"/>
  <c r="F27" i="6"/>
  <c r="T9" i="10" l="1"/>
  <c r="J28" i="4"/>
  <c r="P9" i="10"/>
  <c r="F28" i="4"/>
  <c r="N7" i="10"/>
  <c r="D26" i="4"/>
  <c r="R9" i="10"/>
  <c r="H28" i="4"/>
  <c r="Q9" i="10"/>
  <c r="G28" i="4"/>
  <c r="N9" i="10"/>
  <c r="D28" i="4"/>
  <c r="I28" i="4"/>
  <c r="S9" i="10"/>
  <c r="O9" i="10"/>
  <c r="E28" i="4"/>
  <c r="C28" i="4"/>
  <c r="M9" i="10"/>
  <c r="R7" i="10" l="1"/>
  <c r="H26" i="4"/>
  <c r="I7" i="4"/>
  <c r="H56" i="2"/>
  <c r="I7" i="10"/>
  <c r="D7" i="4"/>
  <c r="D7" i="10"/>
  <c r="D56" i="2"/>
  <c r="C26" i="4"/>
  <c r="M7" i="10"/>
  <c r="J7" i="10"/>
  <c r="I56" i="2"/>
  <c r="J7" i="4"/>
  <c r="J9" i="4"/>
  <c r="J9" i="10"/>
  <c r="H7" i="4"/>
  <c r="G56" i="2"/>
  <c r="H7" i="10"/>
  <c r="C56" i="2"/>
  <c r="C7" i="4"/>
  <c r="C7" i="10"/>
  <c r="E9" i="4"/>
  <c r="E9" i="10"/>
  <c r="I9" i="10"/>
  <c r="I9" i="4"/>
  <c r="D9" i="4"/>
  <c r="D9" i="10"/>
  <c r="C9" i="4"/>
  <c r="C9" i="10"/>
  <c r="P7" i="10"/>
  <c r="F26" i="4"/>
  <c r="G9" i="10"/>
  <c r="G9" i="4"/>
  <c r="O7" i="10"/>
  <c r="E26" i="4"/>
  <c r="E56" i="2"/>
  <c r="F7" i="10"/>
  <c r="F7" i="4"/>
  <c r="I26" i="4"/>
  <c r="S7" i="10"/>
  <c r="E7" i="4"/>
  <c r="E7" i="10"/>
  <c r="G26" i="4"/>
  <c r="Q7" i="10"/>
  <c r="T7" i="10"/>
  <c r="J26" i="4"/>
  <c r="F9" i="4"/>
  <c r="F9" i="10"/>
  <c r="G7" i="10"/>
  <c r="F56" i="2"/>
  <c r="G7" i="4"/>
  <c r="H9" i="4"/>
  <c r="H9" i="10"/>
  <c r="F8" i="6" l="1"/>
  <c r="D8" i="6" l="1"/>
  <c r="C55" i="2"/>
  <c r="D55" i="2"/>
  <c r="E8" i="6"/>
  <c r="G8" i="6"/>
  <c r="E55" i="2"/>
  <c r="I8" i="6"/>
  <c r="G55" i="2"/>
  <c r="H55" i="2"/>
  <c r="J8" i="6"/>
  <c r="E28" i="6"/>
  <c r="F28" i="6"/>
  <c r="G28" i="6"/>
  <c r="D28" i="6"/>
  <c r="H28" i="6" l="1"/>
  <c r="I28" i="6"/>
  <c r="J28" i="6"/>
  <c r="F55" i="2" l="1"/>
  <c r="H8" i="6"/>
</calcChain>
</file>

<file path=xl/sharedStrings.xml><?xml version="1.0" encoding="utf-8"?>
<sst xmlns="http://schemas.openxmlformats.org/spreadsheetml/2006/main" count="42433" uniqueCount="270">
  <si>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</si>
  <si>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</si>
  <si>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</si>
  <si>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</si>
  <si>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</si>
  <si>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</si>
  <si>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</si>
  <si>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</si>
  <si>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</si>
  <si>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</si>
  <si>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</si>
  <si>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</si>
  <si>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</si>
  <si>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</si>
  <si>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</si>
  <si>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</si>
  <si>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</si>
  <si>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</si>
  <si>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</si>
  <si>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</si>
  <si>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</si>
  <si>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</si>
  <si>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</si>
  <si>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</si>
  <si>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</si>
  <si>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</si>
  <si>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</si>
  <si>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</si>
  <si>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</si>
  <si>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</si>
  <si>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</si>
  <si>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</si>
  <si>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</si>
  <si>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</si>
  <si>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</si>
  <si>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</si>
  <si>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</si>
  <si>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</si>
  <si>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</si>
  <si>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</si>
  <si>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</si>
  <si>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</si>
  <si>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</si>
  <si>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</si>
  <si>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</si>
  <si>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</si>
  <si>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</si>
  <si>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</si>
  <si>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</si>
  <si>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</si>
  <si>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</si>
  <si>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</si>
  <si>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</si>
  <si>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</si>
  <si>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</si>
  <si>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</si>
  <si>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</si>
  <si>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</si>
  <si>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</si>
  <si>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</si>
  <si>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</si>
  <si>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</si>
  <si>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</si>
  <si>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</si>
  <si>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</si>
  <si>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</si>
  <si>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</si>
  <si>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</si>
  <si>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</si>
  <si>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</si>
  <si>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</si>
  <si>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</si>
  <si>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</si>
  <si>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</si>
  <si>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</si>
  <si>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</si>
  <si>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</si>
  <si>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</si>
  <si>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</si>
  <si>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</si>
  <si>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</si>
  <si>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</si>
  <si>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</si>
  <si>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</si>
  <si>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</si>
  <si>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</si>
  <si>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</si>
  <si>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</si>
  <si>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</si>
  <si>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</si>
  <si>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</si>
  <si>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</si>
  <si>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</si>
  <si>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</si>
  <si>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</si>
  <si>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</si>
  <si>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</si>
  <si>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</si>
  <si>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</si>
  <si>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</si>
  <si>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</si>
  <si>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</si>
  <si>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</si>
  <si>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</si>
  <si>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</si>
  <si>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</si>
  <si>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</si>
  <si>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</si>
  <si>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</si>
  <si>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</si>
  <si>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</si>
  <si>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</si>
  <si>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</si>
  <si>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</si>
  <si>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</si>
  <si>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</si>
  <si>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</si>
  <si>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</si>
  <si>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</si>
  <si>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</si>
  <si>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</si>
  <si>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</si>
  <si>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</si>
  <si>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</si>
  <si>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</si>
  <si>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</si>
  <si>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</si>
  <si>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</si>
  <si>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</si>
  <si>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</si>
  <si>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</si>
  <si>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</si>
  <si>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</si>
  <si>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</si>
  <si>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</si>
  <si>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</si>
  <si>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</si>
  <si>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</si>
  <si>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</si>
  <si>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</si>
  <si>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</si>
  <si>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</si>
  <si>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</si>
  <si>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</si>
  <si>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</si>
  <si>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</si>
  <si>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</si>
  <si>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</si>
  <si>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</si>
  <si>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</si>
  <si>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</si>
  <si>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</si>
  <si>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</si>
  <si>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</si>
  <si>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</si>
  <si>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</si>
  <si>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</si>
  <si>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</si>
  <si>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</si>
  <si>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</si>
  <si>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</si>
  <si>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</si>
  <si>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</si>
  <si>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</si>
  <si>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</si>
  <si>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</si>
  <si>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</si>
  <si>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</si>
  <si>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Kari Rossouw</t>
  </si>
  <si>
    <t>+264 81 958 3530</t>
  </si>
  <si>
    <t>kari@ijg.net</t>
  </si>
  <si>
    <t>Nam CPI
4.69</t>
  </si>
  <si>
    <t>NSX Local Index
11.04</t>
  </si>
  <si>
    <t>NSX Overall Index
3.86</t>
  </si>
  <si>
    <t>IJG ALBI
2.89</t>
  </si>
  <si>
    <t>IJG ILBI
0.77</t>
  </si>
  <si>
    <t>NSX Local Index
0.68</t>
  </si>
  <si>
    <t>IJG Money Market Index
0.63</t>
  </si>
  <si>
    <t>Nam CPI
0.15</t>
  </si>
  <si>
    <t>NSX Capped Overall Index
0.04</t>
  </si>
  <si>
    <t>NSX Local Index
5.62</t>
  </si>
  <si>
    <t>NSX Overall Index
4.97</t>
  </si>
  <si>
    <t>NSX Capped Overall Index
2.88</t>
  </si>
  <si>
    <t>IJG ILBI
2.83</t>
  </si>
  <si>
    <t>IJG ALBI
1.93</t>
  </si>
  <si>
    <t>IJG Money Market Index
1.90</t>
  </si>
  <si>
    <t>Nam CPI
1.14</t>
  </si>
  <si>
    <t>NSX Local Index
8.65</t>
  </si>
  <si>
    <t>IJG ILBI
4.31</t>
  </si>
  <si>
    <t>IJG Money Market Index
3.86</t>
  </si>
  <si>
    <t>Nam CPI
2.74</t>
  </si>
  <si>
    <t>IJG ALBI
2.24</t>
  </si>
  <si>
    <t>NSX Overall Index
-0.85</t>
  </si>
  <si>
    <t>NSX Capped Overall Index
-2.51</t>
  </si>
  <si>
    <t>NSX Local Index
8.48</t>
  </si>
  <si>
    <t>IJG ILBI
4.03</t>
  </si>
  <si>
    <t>IJG Money Market Index
3.17</t>
  </si>
  <si>
    <t>IJG ALBI
2.94</t>
  </si>
  <si>
    <t>Nam CPI
2.22</t>
  </si>
  <si>
    <t>NSX Overall Index
1.88</t>
  </si>
  <si>
    <t>NSX Capped Overall Index
-0.16</t>
  </si>
  <si>
    <t>IJG ALBI
17.92</t>
  </si>
  <si>
    <t>NSX Local Index
14.86</t>
  </si>
  <si>
    <t>NSX Capped Overall Index
12.22</t>
  </si>
  <si>
    <t>NSX Overall Index
11.55</t>
  </si>
  <si>
    <t>IJG ILBI
10.52</t>
  </si>
  <si>
    <t>IJG Money Market Index
8.17</t>
  </si>
  <si>
    <t>Nam CPI
3.61</t>
  </si>
  <si>
    <t>NSX Local Index
22.80</t>
  </si>
  <si>
    <t>IJG ALBI
14.07</t>
  </si>
  <si>
    <t>IJG ILBI
12.65</t>
  </si>
  <si>
    <t>NSX Capped Overall Index
10.69</t>
  </si>
  <si>
    <t>IJG Money Market Index
7.81</t>
  </si>
  <si>
    <t>NSX Overall Index
4.88</t>
  </si>
  <si>
    <t>Nam CPI
4.84</t>
  </si>
  <si>
    <t>NSX Capped Overall Index
18.98</t>
  </si>
  <si>
    <t>NSX Overall Index
17.85</t>
  </si>
  <si>
    <t>NSX Local Index
13.07</t>
  </si>
  <si>
    <t>IJG ILBI
11.63</t>
  </si>
  <si>
    <t>IJG ALBI
11.49</t>
  </si>
  <si>
    <t>IJG Money Market Index
6.52</t>
  </si>
  <si>
    <t>Nam CPI
4.79</t>
  </si>
  <si>
    <t>IJG ALBI
10.93</t>
  </si>
  <si>
    <t>NSX Overall Index
9.64</t>
  </si>
  <si>
    <t>IJG Money Market Index
7.05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</si>
  <si>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</si>
  <si>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</si>
  <si>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</si>
  <si>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</si>
  <si>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</si>
  <si>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</si>
  <si>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</si>
  <si>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</si>
  <si>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</si>
  <si>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</si>
  <si>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</si>
  <si>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</si>
  <si>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</si>
  <si>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</si>
  <si>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</si>
  <si>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</si>
  <si>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</si>
  <si>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</si>
  <si>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</si>
  <si>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</si>
  <si>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</si>
  <si>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</si>
  <si>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</si>
  <si>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</si>
  <si>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</si>
  <si>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</si>
  <si>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</si>
  <si>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</si>
  <si>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</si>
  <si>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</si>
  <si>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</si>
  <si>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</si>
  <si>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</si>
  <si>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</si>
  <si>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</si>
  <si>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</si>
  <si>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</si>
  <si>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</si>
  <si>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</si>
  <si>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</si>
  <si>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REC</t>
  </si>
  <si>
    <t>B2G</t>
  </si>
  <si>
    <t>All-In-Price</t>
  </si>
  <si>
    <t>Source: IJG Securities</t>
  </si>
  <si>
    <t>The IJG All Bond Index (including Corporate Bonds) rose 2.89% m/m after a 1.25% m/m decrease in April. Namibian bond premiums relative to SA yields generally decreased in May. Over the last 12 months the NSX Overall Index returned 11.5% against 14.9% for the Local Index. The best performing share on the NSX in May was Bannerman Resources Limited, gaining 16.4%, while Celsius Resources Limited was the worst performer, dropping 12.5%.
The IJG All Bond Index (including Corporate Bonds) fell 1.25% m/m after a 0.32% m/m increase in March. Namibian bond premiums relative to SA yields generally increased in April. The GC26 premium was unchanged at 0bps; the GC27 premium decreased by 16bps to 26bps; the GC28 premium decreased by 7bps to 0bps; the GC30 premium was unchanged at -7bps; the GC32 premium increased by 5bps to 61bps; the GC35 premium increased by 9bps to 57bps; the GC37 premium decreased by 3bps to 58bps; the GC40 premium was unchanged at 63bps; the GC43 premium decreased by 15bps to 36bps; the GC45 premium decreased by 28bps to 35bps; the GC48 premium increased by 4bps to 63bps; and the GC50 premium decreased by 14bps to 52bps.
The IJG Money Market Index (including NCD’s) increased by 0.63% m/m in May after rising by 0.61% m/m in April.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</si>
</sst>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  <font>
      <b/>
      <sz val="10"/>
      <color indexed="62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/>
      <diagonal/>
    </border>
  </borders>
  <cellStyleXfs count="771">
    <xf numFmtId="0" fontId="0" fillId="0" borderId="0"/>
    <xf numFmtId="0" fontId="19" fillId="5" borderId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83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10" borderId="0" xfId="0" applyFont="1" applyFill="1" applyAlignment="1">
      <alignment vertical="center"/>
    </xf>
    <xf numFmtId="0" fontId="44" fillId="7" borderId="0" xfId="0" applyFont="1" applyFill="1"/>
    <xf numFmtId="0" fontId="45" fillId="7" borderId="0" xfId="0" applyFont="1" applyFill="1"/>
    <xf numFmtId="0" fontId="44" fillId="7" borderId="0" xfId="0" applyFont="1" applyFill="1" applyAlignment="1">
      <alignment horizontal="center" vertical="center"/>
    </xf>
    <xf numFmtId="2" fontId="44" fillId="7" borderId="0" xfId="0" applyNumberFormat="1" applyFont="1" applyFill="1" applyAlignment="1">
      <alignment horizontal="center" vertical="center"/>
    </xf>
    <xf numFmtId="0" fontId="46" fillId="7" borderId="0" xfId="0" applyFont="1" applyFill="1"/>
    <xf numFmtId="0" fontId="9" fillId="7" borderId="0" xfId="0" applyFont="1" applyFill="1"/>
    <xf numFmtId="0" fontId="45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165" fontId="9" fillId="7" borderId="0" xfId="2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44" fillId="7" borderId="0" xfId="0" applyNumberFormat="1" applyFont="1" applyFill="1" applyAlignment="1">
      <alignment vertical="center"/>
    </xf>
    <xf numFmtId="0" fontId="46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49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49" fillId="7" borderId="0" xfId="0" applyFont="1" applyFill="1" applyAlignment="1">
      <alignment horizontal="left"/>
    </xf>
    <xf numFmtId="0" fontId="51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2" fillId="7" borderId="0" xfId="0" applyFont="1" applyFill="1"/>
    <xf numFmtId="0" fontId="52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3" fillId="7" borderId="0" xfId="0" applyFont="1" applyFill="1"/>
    <xf numFmtId="0" fontId="2" fillId="7" borderId="0" xfId="0" applyFont="1" applyFill="1"/>
    <xf numFmtId="0" fontId="53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2" fillId="7" borderId="0" xfId="0" applyFont="1" applyFill="1" applyAlignment="1">
      <alignment horizontal="justify"/>
    </xf>
    <xf numFmtId="2" fontId="54" fillId="7" borderId="0" xfId="0" applyNumberFormat="1" applyFont="1" applyFill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55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7" fillId="7" borderId="0" xfId="0" applyFont="1" applyFill="1"/>
    <xf numFmtId="0" fontId="57" fillId="7" borderId="0" xfId="0" applyFont="1" applyFill="1" applyAlignment="1">
      <alignment vertical="center"/>
    </xf>
    <xf numFmtId="0" fontId="58" fillId="7" borderId="0" xfId="0" applyFont="1" applyFill="1"/>
    <xf numFmtId="0" fontId="58" fillId="0" borderId="0" xfId="0" applyFont="1" applyAlignment="1">
      <alignment horizontal="justify"/>
    </xf>
    <xf numFmtId="0" fontId="17" fillId="7" borderId="0" xfId="0" applyFont="1" applyFill="1"/>
    <xf numFmtId="0" fontId="61" fillId="11" borderId="0" xfId="0" applyFont="1" applyFill="1"/>
    <xf numFmtId="0" fontId="0" fillId="11" borderId="0" xfId="0" applyFill="1"/>
    <xf numFmtId="165" fontId="28" fillId="11" borderId="0" xfId="267" applyFill="1"/>
    <xf numFmtId="165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2" fillId="7" borderId="0" xfId="0" applyFont="1" applyFill="1"/>
    <xf numFmtId="0" fontId="31" fillId="7" borderId="12" xfId="0" applyFont="1" applyFill="1" applyBorder="1"/>
    <xf numFmtId="0" fontId="63" fillId="7" borderId="0" xfId="0" applyFont="1" applyFill="1"/>
    <xf numFmtId="1" fontId="63" fillId="7" borderId="0" xfId="0" applyNumberFormat="1" applyFont="1" applyFill="1"/>
    <xf numFmtId="0" fontId="42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4" fillId="7" borderId="14" xfId="0" applyFont="1" applyFill="1" applyBorder="1" applyAlignment="1">
      <alignment vertical="center"/>
    </xf>
    <xf numFmtId="0" fontId="64" fillId="7" borderId="15" xfId="0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5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5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0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/>
    </xf>
    <xf numFmtId="0" fontId="72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 vertical="center" indent="1"/>
    </xf>
    <xf numFmtId="0" fontId="72" fillId="7" borderId="0" xfId="0" applyFont="1" applyFill="1" applyAlignment="1">
      <alignment horizontal="left" indent="1"/>
    </xf>
    <xf numFmtId="0" fontId="71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3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3" fillId="8" borderId="0" xfId="0" applyFont="1" applyFill="1"/>
    <xf numFmtId="0" fontId="71" fillId="8" borderId="0" xfId="0" applyFont="1" applyFill="1" applyAlignment="1">
      <alignment horizontal="center"/>
    </xf>
    <xf numFmtId="0" fontId="71" fillId="8" borderId="25" xfId="0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4" fillId="8" borderId="5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70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4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70" fillId="8" borderId="9" xfId="0" applyFont="1" applyFill="1" applyBorder="1" applyAlignment="1">
      <alignment horizontal="justify"/>
    </xf>
    <xf numFmtId="0" fontId="75" fillId="8" borderId="8" xfId="0" applyFont="1" applyFill="1" applyBorder="1" applyAlignment="1">
      <alignment horizontal="justify"/>
    </xf>
    <xf numFmtId="0" fontId="75" fillId="8" borderId="0" xfId="0" applyFont="1" applyFill="1" applyAlignment="1">
      <alignment horizontal="justify"/>
    </xf>
    <xf numFmtId="0" fontId="70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0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0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/>
    </xf>
    <xf numFmtId="14" fontId="77" fillId="7" borderId="6" xfId="747" applyNumberFormat="1" applyFont="1" applyFill="1" applyBorder="1" applyAlignment="1">
      <alignment horizontal="center"/>
    </xf>
    <xf numFmtId="0" fontId="77" fillId="7" borderId="7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 vertical="top"/>
    </xf>
    <xf numFmtId="0" fontId="77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7" fillId="7" borderId="0" xfId="747" applyFont="1" applyFill="1" applyAlignment="1">
      <alignment horizontal="center" vertical="top"/>
    </xf>
    <xf numFmtId="0" fontId="77" fillId="7" borderId="9" xfId="747" applyFont="1" applyFill="1" applyBorder="1" applyAlignment="1">
      <alignment horizontal="center" vertical="top"/>
    </xf>
    <xf numFmtId="0" fontId="77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7" fillId="7" borderId="8" xfId="747" applyFont="1" applyFill="1" applyBorder="1"/>
    <xf numFmtId="0" fontId="78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7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8" fillId="7" borderId="5" xfId="747" applyFont="1" applyFill="1" applyBorder="1" applyAlignment="1">
      <alignment horizontal="center"/>
    </xf>
    <xf numFmtId="0" fontId="77" fillId="4" borderId="29" xfId="747" applyFont="1" applyFill="1" applyBorder="1" applyAlignment="1">
      <alignment horizontal="center" vertical="top"/>
    </xf>
    <xf numFmtId="0" fontId="77" fillId="4" borderId="30" xfId="747" applyFont="1" applyFill="1" applyBorder="1" applyAlignment="1">
      <alignment horizontal="center" vertical="top"/>
    </xf>
    <xf numFmtId="0" fontId="77" fillId="4" borderId="31" xfId="747" applyFont="1" applyFill="1" applyBorder="1" applyAlignment="1">
      <alignment horizontal="center" vertical="top"/>
    </xf>
    <xf numFmtId="0" fontId="77" fillId="4" borderId="29" xfId="747" applyFont="1" applyFill="1" applyBorder="1" applyAlignment="1">
      <alignment horizontal="center"/>
    </xf>
    <xf numFmtId="0" fontId="77" fillId="4" borderId="30" xfId="747" applyFont="1" applyFill="1" applyBorder="1" applyAlignment="1">
      <alignment horizontal="center"/>
    </xf>
    <xf numFmtId="0" fontId="77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7" fillId="4" borderId="8" xfId="0" applyFont="1" applyFill="1" applyBorder="1" applyAlignment="1">
      <alignment horizontal="right"/>
    </xf>
    <xf numFmtId="0" fontId="77" fillId="4" borderId="0" xfId="0" applyFont="1" applyFill="1" applyAlignment="1">
      <alignment horizontal="right"/>
    </xf>
    <xf numFmtId="0" fontId="77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5" fillId="7" borderId="0" xfId="0" applyFont="1" applyFill="1"/>
    <xf numFmtId="165" fontId="77" fillId="4" borderId="8" xfId="2" applyFont="1" applyFill="1" applyBorder="1" applyAlignment="1">
      <alignment horizontal="right"/>
    </xf>
    <xf numFmtId="165" fontId="77" fillId="4" borderId="0" xfId="2" applyFont="1" applyFill="1" applyBorder="1" applyAlignment="1">
      <alignment horizontal="right"/>
    </xf>
    <xf numFmtId="165" fontId="77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7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8" fillId="7" borderId="8" xfId="0" applyFont="1" applyFill="1" applyBorder="1"/>
    <xf numFmtId="0" fontId="79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7" fillId="7" borderId="8" xfId="0" applyFont="1" applyFill="1" applyBorder="1" applyAlignment="1">
      <alignment horizontal="right"/>
    </xf>
    <xf numFmtId="0" fontId="77" fillId="7" borderId="0" xfId="0" applyFont="1" applyFill="1" applyAlignment="1">
      <alignment horizontal="right"/>
    </xf>
    <xf numFmtId="0" fontId="77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0" fillId="4" borderId="8" xfId="0" applyFont="1" applyFill="1" applyBorder="1" applyAlignment="1">
      <alignment horizontal="right"/>
    </xf>
    <xf numFmtId="0" fontId="60" fillId="4" borderId="0" xfId="0" applyFont="1" applyFill="1" applyAlignment="1">
      <alignment horizontal="right"/>
    </xf>
    <xf numFmtId="0" fontId="60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0" fillId="8" borderId="8" xfId="0" applyFont="1" applyFill="1" applyBorder="1" applyAlignment="1">
      <alignment horizontal="left" vertical="center"/>
    </xf>
    <xf numFmtId="0" fontId="81" fillId="8" borderId="0" xfId="0" applyFont="1" applyFill="1" applyAlignment="1">
      <alignment horizontal="right" vertical="center"/>
    </xf>
    <xf numFmtId="0" fontId="81" fillId="8" borderId="9" xfId="0" applyFont="1" applyFill="1" applyBorder="1" applyAlignment="1">
      <alignment horizontal="right" vertical="center"/>
    </xf>
    <xf numFmtId="0" fontId="80" fillId="7" borderId="0" xfId="0" applyFont="1" applyFill="1" applyAlignment="1">
      <alignment vertical="center"/>
    </xf>
    <xf numFmtId="167" fontId="80" fillId="4" borderId="8" xfId="0" applyNumberFormat="1" applyFont="1" applyFill="1" applyBorder="1" applyAlignment="1">
      <alignment vertical="center"/>
    </xf>
    <xf numFmtId="0" fontId="81" fillId="4" borderId="0" xfId="0" applyFont="1" applyFill="1" applyAlignment="1">
      <alignment horizontal="right" vertical="center" wrapText="1"/>
    </xf>
    <xf numFmtId="0" fontId="81" fillId="4" borderId="0" xfId="0" applyFont="1" applyFill="1" applyAlignment="1">
      <alignment horizontal="right" vertical="center"/>
    </xf>
    <xf numFmtId="0" fontId="81" fillId="4" borderId="9" xfId="0" applyFont="1" applyFill="1" applyBorder="1" applyAlignment="1">
      <alignment horizontal="right" vertical="center"/>
    </xf>
    <xf numFmtId="0" fontId="77" fillId="8" borderId="8" xfId="0" applyFont="1" applyFill="1" applyBorder="1" applyAlignment="1">
      <alignment horizontal="left" vertical="center"/>
    </xf>
    <xf numFmtId="165" fontId="57" fillId="8" borderId="0" xfId="2" applyFont="1" applyFill="1" applyBorder="1" applyAlignment="1">
      <alignment horizontal="center" vertical="center"/>
    </xf>
    <xf numFmtId="165" fontId="57" fillId="8" borderId="9" xfId="2" applyFont="1" applyFill="1" applyBorder="1" applyAlignment="1">
      <alignment horizontal="center" vertical="center"/>
    </xf>
    <xf numFmtId="0" fontId="77" fillId="4" borderId="8" xfId="0" applyFont="1" applyFill="1" applyBorder="1" applyAlignment="1">
      <alignment vertical="center"/>
    </xf>
    <xf numFmtId="165" fontId="17" fillId="4" borderId="0" xfId="2" applyFont="1" applyFill="1" applyBorder="1" applyAlignment="1">
      <alignment horizontal="center" vertical="center"/>
    </xf>
    <xf numFmtId="165" fontId="17" fillId="4" borderId="9" xfId="2" applyFont="1" applyFill="1" applyBorder="1" applyAlignment="1">
      <alignment horizontal="center" vertical="center"/>
    </xf>
    <xf numFmtId="165" fontId="57" fillId="7" borderId="0" xfId="2" applyFont="1" applyFill="1" applyBorder="1" applyAlignment="1">
      <alignment horizontal="center" vertical="center"/>
    </xf>
    <xf numFmtId="165" fontId="57" fillId="7" borderId="9" xfId="2" applyFont="1" applyFill="1" applyBorder="1" applyAlignment="1">
      <alignment horizontal="center" vertical="center"/>
    </xf>
    <xf numFmtId="0" fontId="78" fillId="8" borderId="8" xfId="0" applyFont="1" applyFill="1" applyBorder="1" applyAlignment="1">
      <alignment horizontal="left" vertical="center"/>
    </xf>
    <xf numFmtId="167" fontId="78" fillId="4" borderId="8" xfId="0" applyNumberFormat="1" applyFont="1" applyFill="1" applyBorder="1" applyAlignment="1">
      <alignment vertical="center"/>
    </xf>
    <xf numFmtId="0" fontId="78" fillId="4" borderId="8" xfId="0" applyFont="1" applyFill="1" applyBorder="1" applyAlignment="1">
      <alignment vertical="center"/>
    </xf>
    <xf numFmtId="0" fontId="77" fillId="8" borderId="10" xfId="0" applyFont="1" applyFill="1" applyBorder="1" applyAlignment="1">
      <alignment horizontal="left" vertical="center"/>
    </xf>
    <xf numFmtId="165" fontId="57" fillId="8" borderId="4" xfId="2" applyFont="1" applyFill="1" applyBorder="1" applyAlignment="1">
      <alignment horizontal="center" vertical="center"/>
    </xf>
    <xf numFmtId="165" fontId="57" fillId="8" borderId="11" xfId="2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vertical="center"/>
    </xf>
    <xf numFmtId="165" fontId="17" fillId="4" borderId="4" xfId="2" applyFont="1" applyFill="1" applyBorder="1" applyAlignment="1">
      <alignment horizontal="center" vertical="center"/>
    </xf>
    <xf numFmtId="165" fontId="17" fillId="4" borderId="11" xfId="2" applyFont="1" applyFill="1" applyBorder="1" applyAlignment="1">
      <alignment horizontal="center" vertical="center"/>
    </xf>
    <xf numFmtId="0" fontId="58" fillId="7" borderId="0" xfId="0" applyFont="1" applyFill="1" applyAlignment="1">
      <alignment horizontal="justify"/>
    </xf>
    <xf numFmtId="0" fontId="59" fillId="10" borderId="5" xfId="0" applyFont="1" applyFill="1" applyBorder="1" applyAlignment="1">
      <alignment vertical="center"/>
    </xf>
    <xf numFmtId="0" fontId="59" fillId="10" borderId="6" xfId="0" applyFont="1" applyFill="1" applyBorder="1" applyAlignment="1">
      <alignment vertical="center"/>
    </xf>
    <xf numFmtId="0" fontId="59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1" fillId="4" borderId="0" xfId="0" applyFont="1" applyFill="1" applyAlignment="1">
      <alignment horizontal="right" wrapText="1"/>
    </xf>
    <xf numFmtId="0" fontId="81" fillId="4" borderId="0" xfId="0" applyFont="1" applyFill="1" applyAlignment="1">
      <alignment horizontal="right"/>
    </xf>
    <xf numFmtId="0" fontId="81" fillId="4" borderId="9" xfId="0" applyFont="1" applyFill="1" applyBorder="1" applyAlignment="1">
      <alignment horizontal="right"/>
    </xf>
    <xf numFmtId="0" fontId="77" fillId="4" borderId="8" xfId="0" applyFont="1" applyFill="1" applyBorder="1"/>
    <xf numFmtId="167" fontId="78" fillId="4" borderId="8" xfId="0" applyNumberFormat="1" applyFont="1" applyFill="1" applyBorder="1"/>
    <xf numFmtId="0" fontId="78" fillId="8" borderId="8" xfId="0" applyFont="1" applyFill="1" applyBorder="1" applyAlignment="1">
      <alignment vertical="center"/>
    </xf>
    <xf numFmtId="0" fontId="78" fillId="4" borderId="8" xfId="0" applyFont="1" applyFill="1" applyBorder="1"/>
    <xf numFmtId="0" fontId="77" fillId="4" borderId="10" xfId="0" applyFont="1" applyFill="1" applyBorder="1"/>
    <xf numFmtId="0" fontId="59" fillId="10" borderId="29" xfId="0" applyFont="1" applyFill="1" applyBorder="1"/>
    <xf numFmtId="0" fontId="59" fillId="10" borderId="30" xfId="0" applyFont="1" applyFill="1" applyBorder="1"/>
    <xf numFmtId="0" fontId="59" fillId="10" borderId="31" xfId="0" applyFont="1" applyFill="1" applyBorder="1"/>
    <xf numFmtId="0" fontId="80" fillId="8" borderId="8" xfId="0" applyFont="1" applyFill="1" applyBorder="1" applyAlignment="1">
      <alignment horizontal="left"/>
    </xf>
    <xf numFmtId="0" fontId="81" fillId="8" borderId="8" xfId="0" applyFont="1" applyFill="1" applyBorder="1" applyAlignment="1">
      <alignment horizontal="left"/>
    </xf>
    <xf numFmtId="0" fontId="57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vertical="center"/>
    </xf>
    <xf numFmtId="0" fontId="57" fillId="8" borderId="9" xfId="0" applyFont="1" applyFill="1" applyBorder="1" applyAlignment="1">
      <alignment vertical="center"/>
    </xf>
    <xf numFmtId="0" fontId="77" fillId="8" borderId="8" xfId="0" applyFont="1" applyFill="1" applyBorder="1" applyAlignment="1">
      <alignment horizontal="left"/>
    </xf>
    <xf numFmtId="0" fontId="77" fillId="8" borderId="10" xfId="0" applyFont="1" applyFill="1" applyBorder="1" applyAlignment="1">
      <alignment horizontal="left"/>
    </xf>
    <xf numFmtId="0" fontId="59" fillId="10" borderId="5" xfId="0" applyFont="1" applyFill="1" applyBorder="1"/>
    <xf numFmtId="0" fontId="59" fillId="10" borderId="6" xfId="0" applyFont="1" applyFill="1" applyBorder="1"/>
    <xf numFmtId="0" fontId="59" fillId="10" borderId="7" xfId="0" applyFont="1" applyFill="1" applyBorder="1"/>
    <xf numFmtId="0" fontId="77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0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49" fillId="8" borderId="0" xfId="0" applyFont="1" applyFill="1" applyAlignment="1">
      <alignment horizontal="center"/>
    </xf>
    <xf numFmtId="0" fontId="49" fillId="8" borderId="9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4" fillId="7" borderId="8" xfId="0" applyFont="1" applyFill="1" applyBorder="1" applyAlignment="1">
      <alignment horizontal="left"/>
    </xf>
    <xf numFmtId="0" fontId="44" fillId="7" borderId="9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49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6" fillId="10" borderId="29" xfId="0" applyFont="1" applyFill="1" applyBorder="1" applyAlignment="1">
      <alignment vertical="center"/>
    </xf>
    <xf numFmtId="0" fontId="56" fillId="10" borderId="30" xfId="0" applyFont="1" applyFill="1" applyBorder="1"/>
    <xf numFmtId="0" fontId="56" fillId="10" borderId="31" xfId="0" applyFont="1" applyFill="1" applyBorder="1"/>
    <xf numFmtId="0" fontId="15" fillId="4" borderId="8" xfId="0" applyFont="1" applyFill="1" applyBorder="1"/>
    <xf numFmtId="0" fontId="77" fillId="4" borderId="0" xfId="0" applyFont="1" applyFill="1" applyAlignment="1">
      <alignment horizontal="center"/>
    </xf>
    <xf numFmtId="0" fontId="82" fillId="4" borderId="9" xfId="0" applyFont="1" applyFill="1" applyBorder="1" applyAlignment="1">
      <alignment horizontal="center"/>
    </xf>
    <xf numFmtId="0" fontId="70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0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1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1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2" fontId="2" fillId="4" borderId="27" xfId="0" applyNumberFormat="1" applyFont="1" applyFill="1" applyBorder="1" applyAlignment="1">
      <alignment horizontal="center"/>
    </xf>
    <xf numFmtId="0" fontId="1" fillId="7" borderId="0" xfId="0" quotePrefix="1" applyFont="1" applyFill="1" applyAlignment="1">
      <alignment horizontal="left" vertical="center"/>
    </xf>
    <xf numFmtId="0" fontId="65" fillId="7" borderId="33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7" fillId="7" borderId="8" xfId="747" applyFont="1" applyFill="1" applyBorder="1" applyAlignment="1">
      <alignment horizontal="left" wrapText="1"/>
    </xf>
    <xf numFmtId="0" fontId="67" fillId="7" borderId="0" xfId="0" applyFont="1" applyFill="1"/>
    <xf numFmtId="0" fontId="83" fillId="7" borderId="0" xfId="0" applyFont="1" applyFill="1" applyAlignment="1">
      <alignment vertical="center"/>
    </xf>
    <xf numFmtId="0" fontId="42" fillId="10" borderId="0" xfId="0" applyFont="1" applyFill="1" applyAlignment="1">
      <alignment horizontal="right" vertical="center"/>
    </xf>
    <xf numFmtId="0" fontId="84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6" fillId="13" borderId="34" xfId="0" applyFont="1" applyFill="1" applyBorder="1" applyAlignment="1">
      <alignment horizontal="center" vertical="center" wrapText="1"/>
    </xf>
    <xf numFmtId="0" fontId="87" fillId="14" borderId="34" xfId="0" applyFont="1" applyFill="1" applyBorder="1" applyAlignment="1">
      <alignment horizontal="center" vertical="center" wrapText="1"/>
    </xf>
    <xf numFmtId="0" fontId="87" fillId="15" borderId="34" xfId="0" applyFont="1" applyFill="1" applyBorder="1" applyAlignment="1">
      <alignment horizontal="center" vertical="center" wrapText="1"/>
    </xf>
    <xf numFmtId="0" fontId="87" fillId="19" borderId="34" xfId="0" applyFont="1" applyFill="1" applyBorder="1" applyAlignment="1">
      <alignment horizontal="center" vertical="center" wrapText="1"/>
    </xf>
    <xf numFmtId="0" fontId="87" fillId="16" borderId="34" xfId="0" applyFont="1" applyFill="1" applyBorder="1" applyAlignment="1">
      <alignment horizontal="center" vertical="center" wrapText="1"/>
    </xf>
    <xf numFmtId="0" fontId="87" fillId="18" borderId="34" xfId="0" applyFont="1" applyFill="1" applyBorder="1" applyAlignment="1">
      <alignment horizontal="center" vertical="center" wrapText="1"/>
    </xf>
    <xf numFmtId="0" fontId="87" fillId="17" borderId="34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7" fillId="20" borderId="3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165" fontId="2" fillId="4" borderId="0" xfId="2" applyFont="1" applyFill="1" applyAlignment="1">
      <alignment horizontal="right"/>
    </xf>
    <xf numFmtId="168" fontId="88" fillId="4" borderId="0" xfId="0" applyNumberFormat="1" applyFont="1" applyFill="1" applyAlignment="1">
      <alignment horizontal="center"/>
    </xf>
    <xf numFmtId="2" fontId="43" fillId="4" borderId="0" xfId="0" applyNumberFormat="1" applyFont="1" applyFill="1" applyAlignment="1">
      <alignment horizontal="center"/>
    </xf>
    <xf numFmtId="0" fontId="31" fillId="7" borderId="35" xfId="0" applyFont="1" applyFill="1" applyBorder="1"/>
    <xf numFmtId="0" fontId="87" fillId="8" borderId="0" xfId="0" applyFont="1" applyFill="1" applyAlignment="1">
      <alignment horizontal="center" vertical="center" wrapText="1"/>
    </xf>
    <xf numFmtId="10" fontId="67" fillId="7" borderId="0" xfId="749" applyNumberFormat="1" applyFont="1" applyFill="1"/>
    <xf numFmtId="166" fontId="66" fillId="10" borderId="0" xfId="0" applyNumberFormat="1" applyFont="1" applyFill="1" applyAlignment="1">
      <alignment horizontal="center" vertical="center"/>
    </xf>
    <xf numFmtId="0" fontId="64" fillId="7" borderId="13" xfId="0" applyFont="1" applyFill="1" applyBorder="1" applyAlignment="1">
      <alignment horizontal="left" vertical="center"/>
    </xf>
    <xf numFmtId="0" fontId="64" fillId="7" borderId="1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7" fillId="9" borderId="0" xfId="368" applyFont="1" applyFill="1" applyAlignment="1" applyProtection="1">
      <alignment horizontal="center" vertical="top" wrapText="1"/>
    </xf>
    <xf numFmtId="0" fontId="68" fillId="7" borderId="13" xfId="0" applyFont="1" applyFill="1" applyBorder="1" applyAlignment="1">
      <alignment horizontal="justify" vertical="top" wrapText="1"/>
    </xf>
    <xf numFmtId="0" fontId="68" fillId="7" borderId="14" xfId="0" applyFont="1" applyFill="1" applyBorder="1" applyAlignment="1">
      <alignment horizontal="justify" vertical="top" wrapText="1"/>
    </xf>
    <xf numFmtId="0" fontId="68" fillId="7" borderId="15" xfId="0" applyFont="1" applyFill="1" applyBorder="1" applyAlignment="1">
      <alignment horizontal="justify" vertical="top" wrapText="1"/>
    </xf>
    <xf numFmtId="0" fontId="68" fillId="7" borderId="16" xfId="0" applyFont="1" applyFill="1" applyBorder="1" applyAlignment="1">
      <alignment horizontal="justify" vertical="top" wrapText="1"/>
    </xf>
    <xf numFmtId="0" fontId="68" fillId="7" borderId="0" xfId="0" applyFont="1" applyFill="1" applyAlignment="1">
      <alignment horizontal="justify" vertical="top" wrapText="1"/>
    </xf>
    <xf numFmtId="0" fontId="68" fillId="7" borderId="17" xfId="0" applyFont="1" applyFill="1" applyBorder="1" applyAlignment="1">
      <alignment horizontal="justify" vertical="top" wrapText="1"/>
    </xf>
    <xf numFmtId="0" fontId="68" fillId="7" borderId="18" xfId="0" applyFont="1" applyFill="1" applyBorder="1" applyAlignment="1">
      <alignment horizontal="justify" vertical="top" wrapText="1"/>
    </xf>
    <xf numFmtId="0" fontId="68" fillId="7" borderId="19" xfId="0" applyFont="1" applyFill="1" applyBorder="1" applyAlignment="1">
      <alignment horizontal="justify" vertical="top" wrapText="1"/>
    </xf>
    <xf numFmtId="0" fontId="68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6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5" fillId="9" borderId="0" xfId="368" applyFont="1" applyFill="1" applyAlignment="1" applyProtection="1">
      <alignment horizontal="center" vertical="top" wrapText="1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71" fillId="8" borderId="24" xfId="0" applyFont="1" applyFill="1" applyBorder="1" applyAlignment="1">
      <alignment horizontal="left" vertical="center" indent="1"/>
    </xf>
    <xf numFmtId="0" fontId="71" fillId="8" borderId="0" xfId="0" applyFont="1" applyFill="1" applyAlignment="1">
      <alignment horizontal="left" vertical="center" indent="1"/>
    </xf>
    <xf numFmtId="0" fontId="7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left"/>
    </xf>
    <xf numFmtId="0" fontId="56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0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42" fillId="10" borderId="0" xfId="0" applyFont="1" applyFill="1" applyAlignment="1">
      <alignment horizontal="right" vertical="center" indent="2"/>
    </xf>
    <xf numFmtId="0" fontId="76" fillId="10" borderId="0" xfId="0" applyFont="1" applyFill="1" applyAlignment="1">
      <alignment horizontal="center" vertical="center"/>
    </xf>
    <xf numFmtId="14" fontId="77" fillId="7" borderId="6" xfId="747" applyNumberFormat="1" applyFont="1" applyFill="1" applyBorder="1" applyAlignment="1">
      <alignment horizontal="center" vertical="top" wrapText="1"/>
    </xf>
    <xf numFmtId="14" fontId="77" fillId="7" borderId="0" xfId="747" applyNumberFormat="1" applyFont="1" applyFill="1" applyAlignment="1">
      <alignment horizontal="center" vertical="top" wrapText="1"/>
    </xf>
    <xf numFmtId="0" fontId="56" fillId="10" borderId="5" xfId="747" applyFont="1" applyFill="1" applyBorder="1" applyAlignment="1">
      <alignment horizontal="left"/>
    </xf>
    <xf numFmtId="0" fontId="56" fillId="10" borderId="6" xfId="747" applyFont="1" applyFill="1" applyBorder="1" applyAlignment="1">
      <alignment horizontal="left"/>
    </xf>
    <xf numFmtId="0" fontId="56" fillId="10" borderId="7" xfId="747" applyFont="1" applyFill="1" applyBorder="1" applyAlignment="1">
      <alignment horizontal="left"/>
    </xf>
    <xf numFmtId="0" fontId="56" fillId="10" borderId="29" xfId="747" applyFont="1" applyFill="1" applyBorder="1" applyAlignment="1">
      <alignment horizontal="left"/>
    </xf>
    <xf numFmtId="0" fontId="56" fillId="10" borderId="30" xfId="747" applyFont="1" applyFill="1" applyBorder="1" applyAlignment="1">
      <alignment horizontal="left"/>
    </xf>
    <xf numFmtId="0" fontId="56" fillId="10" borderId="31" xfId="747" applyFont="1" applyFill="1" applyBorder="1" applyAlignment="1">
      <alignment horizontal="left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56" fillId="10" borderId="29" xfId="747" applyFont="1" applyFill="1" applyBorder="1" applyAlignment="1">
      <alignment horizontal="center" vertical="center"/>
    </xf>
    <xf numFmtId="0" fontId="56" fillId="10" borderId="30" xfId="747" applyFont="1" applyFill="1" applyBorder="1" applyAlignment="1">
      <alignment horizontal="center" vertical="center"/>
    </xf>
    <xf numFmtId="0" fontId="56" fillId="10" borderId="31" xfId="747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left" vertical="center"/>
    </xf>
    <xf numFmtId="0" fontId="59" fillId="10" borderId="30" xfId="0" applyFont="1" applyFill="1" applyBorder="1" applyAlignment="1">
      <alignment horizontal="left" vertical="center"/>
    </xf>
    <xf numFmtId="0" fontId="59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3" fillId="10" borderId="5" xfId="0" applyFont="1" applyFill="1" applyBorder="1" applyAlignment="1">
      <alignment horizontal="left"/>
    </xf>
    <xf numFmtId="0" fontId="53" fillId="10" borderId="6" xfId="0" applyFont="1" applyFill="1" applyBorder="1" applyAlignment="1">
      <alignment horizontal="left"/>
    </xf>
    <xf numFmtId="0" fontId="53" fillId="10" borderId="7" xfId="0" applyFont="1" applyFill="1" applyBorder="1" applyAlignment="1">
      <alignment horizontal="left"/>
    </xf>
    <xf numFmtId="0" fontId="53" fillId="10" borderId="29" xfId="0" applyFont="1" applyFill="1" applyBorder="1" applyAlignment="1">
      <alignment horizontal="left"/>
    </xf>
    <xf numFmtId="0" fontId="53" fillId="10" borderId="30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left"/>
    </xf>
    <xf numFmtId="0" fontId="56" fillId="10" borderId="5" xfId="0" applyFont="1" applyFill="1" applyBorder="1" applyAlignment="1">
      <alignment horizontal="left" wrapText="1"/>
    </xf>
    <xf numFmtId="0" fontId="56" fillId="10" borderId="6" xfId="0" applyFont="1" applyFill="1" applyBorder="1" applyAlignment="1">
      <alignment horizontal="left"/>
    </xf>
    <xf numFmtId="0" fontId="56" fillId="10" borderId="7" xfId="0" applyFont="1" applyFill="1" applyBorder="1" applyAlignment="1">
      <alignment horizontal="left"/>
    </xf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3.859754999999998E-2</c:v>
                </c:pt>
                <c:pt idx="1">
                  <c:v>6.7546099999999942E-3</c:v>
                </c:pt>
                <c:pt idx="2">
                  <c:v>4.010539698326987E-4</c:v>
                </c:pt>
                <c:pt idx="3">
                  <c:v>2.8885162749113347E-2</c:v>
                </c:pt>
                <c:pt idx="4">
                  <c:v>7.7062337074222942E-3</c:v>
                </c:pt>
                <c:pt idx="5">
                  <c:v>6.2577517790491921E-3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4.967845472985144E-2</c:v>
                </c:pt>
                <c:pt idx="1">
                  <c:v>5.6233142518226975E-2</c:v>
                </c:pt>
                <c:pt idx="2">
                  <c:v>2.8770925528009972E-2</c:v>
                </c:pt>
                <c:pt idx="3">
                  <c:v>1.9252969611055937E-2</c:v>
                </c:pt>
                <c:pt idx="4">
                  <c:v>2.8341433263263438E-2</c:v>
                </c:pt>
                <c:pt idx="5">
                  <c:v>1.8953313246845793E-2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0.11545340030342865</c:v>
                </c:pt>
                <c:pt idx="1">
                  <c:v>0.14855155273154974</c:v>
                </c:pt>
                <c:pt idx="2">
                  <c:v>0.12215124387061937</c:v>
                </c:pt>
                <c:pt idx="3">
                  <c:v>0.17916433162458412</c:v>
                </c:pt>
                <c:pt idx="4">
                  <c:v>0.10524166338691066</c:v>
                </c:pt>
                <c:pt idx="5">
                  <c:v>8.1676566879616885E-2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1.8815168311719033E-2</c:v>
                </c:pt>
                <c:pt idx="1">
                  <c:v>8.4844181653231696E-2</c:v>
                </c:pt>
                <c:pt idx="2">
                  <c:v>-1.6249814888191771E-3</c:v>
                </c:pt>
                <c:pt idx="3">
                  <c:v>2.9397773386606429E-2</c:v>
                </c:pt>
                <c:pt idx="4">
                  <c:v>4.034615761115945E-2</c:v>
                </c:pt>
                <c:pt idx="5">
                  <c:v>3.1746984710540938E-2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4.8796286320505589E-2</c:v>
                </c:pt>
                <c:pt idx="1">
                  <c:v>0.22795985426889565</c:v>
                </c:pt>
                <c:pt idx="2">
                  <c:v>0.10688251662772963</c:v>
                </c:pt>
                <c:pt idx="3">
                  <c:v>0.14068072977291424</c:v>
                </c:pt>
                <c:pt idx="4">
                  <c:v>0.12650728615472318</c:v>
                </c:pt>
                <c:pt idx="5">
                  <c:v>7.8111966041745307E-2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0.17852597652812396</c:v>
                </c:pt>
                <c:pt idx="1">
                  <c:v>0.13074081865659926</c:v>
                </c:pt>
                <c:pt idx="2">
                  <c:v>0.18979730685816709</c:v>
                </c:pt>
                <c:pt idx="3">
                  <c:v>0.11494414582050894</c:v>
                </c:pt>
                <c:pt idx="4">
                  <c:v>0.11627565322243738</c:v>
                </c:pt>
                <c:pt idx="5">
                  <c:v>6.5225448117999685E-2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9.6413948742970934E-2</c:v>
                </c:pt>
                <c:pt idx="1">
                  <c:v>0.11037765684884748</c:v>
                </c:pt>
                <c:pt idx="2">
                  <c:v>0</c:v>
                </c:pt>
                <c:pt idx="3">
                  <c:v>0.10931470454591373</c:v>
                </c:pt>
                <c:pt idx="4">
                  <c:v>0</c:v>
                </c:pt>
                <c:pt idx="5">
                  <c:v>7.0537093463032274E-2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97.034500000000008</c:v>
              </c:pt>
              <c:pt idx="72">
                <c:v>93.639845052000013</c:v>
              </c:pt>
              <c:pt idx="73">
                <c:v>102.29759784581782</c:v>
              </c:pt>
              <c:pt idx="74">
                <c:v>108.35729835181269</c:v>
              </c:pt>
              <c:pt idx="75">
                <c:v>105.9757132913382</c:v>
              </c:pt>
              <c:pt idx="76">
                <c:v>109.33016254414892</c:v>
              </c:pt>
              <c:pt idx="77">
                <c:v>113.68828148348379</c:v>
              </c:pt>
              <c:pt idx="78">
                <c:v>122.58416213300345</c:v>
              </c:pt>
              <c:pt idx="79">
                <c:v>128.15598005443485</c:v>
              </c:pt>
              <c:pt idx="80">
                <c:v>135.31131288881411</c:v>
              </c:pt>
              <c:pt idx="81">
                <c:v>131.14034166901641</c:v>
              </c:pt>
              <c:pt idx="82">
                <c:v>134.9563944712431</c:v>
              </c:pt>
              <c:pt idx="83">
                <c:v>127.65268935885388</c:v>
              </c:pt>
              <c:pt idx="84">
                <c:v>123.58133448444259</c:v>
              </c:pt>
              <c:pt idx="85">
                <c:v>127.69041385605031</c:v>
              </c:pt>
              <c:pt idx="86">
                <c:v>127.44767437930997</c:v>
              </c:pt>
              <c:pt idx="87">
                <c:v>127.24974814099889</c:v>
              </c:pt>
              <c:pt idx="88">
                <c:v>123.61574983358825</c:v>
              </c:pt>
              <c:pt idx="89">
                <c:v>123.46877070703611</c:v>
              </c:pt>
              <c:pt idx="90">
                <c:v>128.03563359794796</c:v>
              </c:pt>
              <c:pt idx="91">
                <c:v>133.07562827889757</c:v>
              </c:pt>
              <c:pt idx="92">
                <c:v>133.69522840416411</c:v>
              </c:pt>
              <c:pt idx="93">
                <c:v>131.02332926450688</c:v>
              </c:pt>
              <c:pt idx="94">
                <c:v>136.82609047097338</c:v>
              </c:pt>
              <c:pt idx="95">
                <c:v>133.20485116056861</c:v>
              </c:pt>
              <c:pt idx="96">
                <c:v>138.14461986100713</c:v>
              </c:pt>
              <c:pt idx="97">
                <c:v>127.28175582285671</c:v>
              </c:pt>
              <c:pt idx="98">
                <c:v>121.92383031149356</c:v>
              </c:pt>
              <c:pt idx="99">
                <c:v>127.85859467573582</c:v>
              </c:pt>
              <c:pt idx="100">
                <c:v>134.67064488286965</c:v>
              </c:pt>
              <c:pt idx="101">
                <c:v>131.41659809056486</c:v>
              </c:pt>
              <c:pt idx="102">
                <c:v>133.98552975003921</c:v>
              </c:pt>
              <c:pt idx="103">
                <c:v>127.23359694934548</c:v>
              </c:pt>
              <c:pt idx="104">
                <c:v>117.68662400225135</c:v>
              </c:pt>
              <c:pt idx="105">
                <c:v>93.384571519034452</c:v>
              </c:pt>
              <c:pt idx="106">
                <c:v>104.7546100243345</c:v>
              </c:pt>
              <c:pt idx="107">
                <c:v>106.31210156617631</c:v>
              </c:pt>
              <c:pt idx="108">
                <c:v>111.91985229958898</c:v>
              </c:pt>
              <c:pt idx="109">
                <c:v>115.83346569480102</c:v>
              </c:pt>
              <c:pt idx="110">
                <c:v>112.24112242320817</c:v>
              </c:pt>
              <c:pt idx="111">
                <c:v>115.19688014110093</c:v>
              </c:pt>
              <c:pt idx="112">
                <c:v>107.13885837523092</c:v>
              </c:pt>
              <c:pt idx="113">
                <c:v>124.36507258023406</c:v>
              </c:pt>
              <c:pt idx="114">
                <c:v>131.64030496110519</c:v>
              </c:pt>
              <c:pt idx="115">
                <c:v>131.64241120598456</c:v>
              </c:pt>
              <c:pt idx="116">
                <c:v>142.60085208441555</c:v>
              </c:pt>
              <c:pt idx="117">
                <c:v>144.7635366071278</c:v>
              </c:pt>
              <c:pt idx="118">
                <c:v>150.80451898974326</c:v>
              </c:pt>
              <c:pt idx="119">
                <c:v>155.93775401163512</c:v>
              </c:pt>
              <c:pt idx="120">
                <c:v>149.78507398935204</c:v>
              </c:pt>
              <c:pt idx="121">
                <c:v>158.80737792110068</c:v>
              </c:pt>
              <c:pt idx="122">
                <c:v>169.36489240529548</c:v>
              </c:pt>
              <c:pt idx="123">
                <c:v>161.45267272679729</c:v>
              </c:pt>
              <c:pt idx="124">
                <c:v>163.92661203098999</c:v>
              </c:pt>
              <c:pt idx="125">
                <c:v>163.56039997971277</c:v>
              </c:pt>
              <c:pt idx="126">
                <c:v>176.50914972530666</c:v>
              </c:pt>
              <c:pt idx="127">
                <c:v>182.05824437437087</c:v>
              </c:pt>
              <c:pt idx="128">
                <c:v>200.2822746362454</c:v>
              </c:pt>
              <c:pt idx="129">
                <c:v>213.78931123771378</c:v>
              </c:pt>
              <c:pt idx="130">
                <c:v>200.17499410878492</c:v>
              </c:pt>
              <c:pt idx="131">
                <c:v>209.51015495904809</c:v>
              </c:pt>
              <c:pt idx="132">
                <c:v>172.7408001180965</c:v>
              </c:pt>
              <c:pt idx="133">
                <c:v>180.38645303359556</c:v>
              </c:pt>
              <c:pt idx="134">
                <c:v>175.30550600713374</c:v>
              </c:pt>
              <c:pt idx="135">
                <c:v>170.49043700612242</c:v>
              </c:pt>
              <c:pt idx="136">
                <c:v>182.68697506904891</c:v>
              </c:pt>
              <c:pt idx="137">
                <c:v>204.15134275604666</c:v>
              </c:pt>
              <c:pt idx="138">
                <c:v>193.59007116783889</c:v>
              </c:pt>
              <c:pt idx="139">
                <c:v>209.69127681048545</c:v>
              </c:pt>
              <c:pt idx="140">
                <c:v>199.17822641000649</c:v>
              </c:pt>
              <c:pt idx="141">
                <c:v>190.19178087034811</c:v>
              </c:pt>
              <c:pt idx="142">
                <c:v>191.64696100880084</c:v>
              </c:pt>
              <c:pt idx="143">
                <c:v>181.62401276206236</c:v>
              </c:pt>
              <c:pt idx="144">
                <c:v>193.47918419068236</c:v>
              </c:pt>
              <c:pt idx="145">
                <c:v>203.29836694107817</c:v>
              </c:pt>
              <c:pt idx="146">
                <c:v>200.08275804448141</c:v>
              </c:pt>
              <c:pt idx="147">
                <c:v>195.52643746339604</c:v>
              </c:pt>
              <c:pt idx="148">
                <c:v>188.9062466410935</c:v>
              </c:pt>
              <c:pt idx="149">
                <c:v>202.3882871123094</c:v>
              </c:pt>
              <c:pt idx="150">
                <c:v>204.72629886774237</c:v>
              </c:pt>
              <c:pt idx="151">
                <c:v>197.38011122726016</c:v>
              </c:pt>
              <c:pt idx="152">
                <c:v>189.71239327776252</c:v>
              </c:pt>
              <c:pt idx="153">
                <c:v>194.18711483539397</c:v>
              </c:pt>
              <c:pt idx="154">
                <c:v>217.72785950799803</c:v>
              </c:pt>
              <c:pt idx="155">
                <c:v>216.68355613448966</c:v>
              </c:pt>
              <c:pt idx="156">
                <c:v>231.73978486363237</c:v>
              </c:pt>
              <c:pt idx="157">
                <c:v>235.79013050608108</c:v>
              </c:pt>
              <c:pt idx="158">
                <c:v>239.71982532640459</c:v>
              </c:pt>
              <c:pt idx="159">
                <c:v>248.01999003522917</c:v>
              </c:pt>
              <c:pt idx="160">
                <c:v>244.00496803054185</c:v>
              </c:pt>
              <c:pt idx="161">
                <c:v>243.7499877190493</c:v>
              </c:pt>
              <c:pt idx="162">
                <c:v>237.22641904772877</c:v>
              </c:pt>
              <c:pt idx="163">
                <c:v>233.60876360253468</c:v>
              </c:pt>
              <c:pt idx="164">
                <c:v>230.25134312421434</c:v>
              </c:pt>
              <c:pt idx="165">
                <c:v>227.28752250787173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100.0672</c:v>
              </c:pt>
              <c:pt idx="72">
                <c:v>100.38931631680001</c:v>
              </c:pt>
              <c:pt idx="73">
                <c:v>100.38761772956792</c:v>
              </c:pt>
              <c:pt idx="74">
                <c:v>101.88138548138389</c:v>
              </c:pt>
              <c:pt idx="75">
                <c:v>106.08297381863615</c:v>
              </c:pt>
              <c:pt idx="76">
                <c:v>106.67735672094197</c:v>
              </c:pt>
              <c:pt idx="77">
                <c:v>106.68717103776029</c:v>
              </c:pt>
              <c:pt idx="78">
                <c:v>108.05671425237202</c:v>
              </c:pt>
              <c:pt idx="79">
                <c:v>109.00458774979383</c:v>
              </c:pt>
              <c:pt idx="80">
                <c:v>112.71346884798056</c:v>
              </c:pt>
              <c:pt idx="81">
                <c:v>114.82628282153595</c:v>
              </c:pt>
              <c:pt idx="82">
                <c:v>114.86268275319037</c:v>
              </c:pt>
              <c:pt idx="83">
                <c:v>114.75069163750601</c:v>
              </c:pt>
              <c:pt idx="84">
                <c:v>113.76888471985551</c:v>
              </c:pt>
              <c:pt idx="85">
                <c:v>113.6570499061759</c:v>
              </c:pt>
              <c:pt idx="86">
                <c:v>113.37620333585774</c:v>
              </c:pt>
              <c:pt idx="87">
                <c:v>114.52130298954989</c:v>
              </c:pt>
              <c:pt idx="88">
                <c:v>116.82570064830561</c:v>
              </c:pt>
              <c:pt idx="89">
                <c:v>115.72076317157395</c:v>
              </c:pt>
              <c:pt idx="90">
                <c:v>116.19001086623467</c:v>
              </c:pt>
              <c:pt idx="91">
                <c:v>115.60487797151231</c:v>
              </c:pt>
              <c:pt idx="92">
                <c:v>115.28892984001615</c:v>
              </c:pt>
              <c:pt idx="93">
                <c:v>118.59126594635356</c:v>
              </c:pt>
              <c:pt idx="94">
                <c:v>119.98518768628701</c:v>
              </c:pt>
              <c:pt idx="95">
                <c:v>119.65138889414376</c:v>
              </c:pt>
              <c:pt idx="96">
                <c:v>116.52525705650648</c:v>
              </c:pt>
              <c:pt idx="97">
                <c:v>115.76527932998394</c:v>
              </c:pt>
              <c:pt idx="98">
                <c:v>113.48180919520001</c:v>
              </c:pt>
              <c:pt idx="99">
                <c:v>120.80229374276398</c:v>
              </c:pt>
              <c:pt idx="100">
                <c:v>120.02372295959186</c:v>
              </c:pt>
              <c:pt idx="101">
                <c:v>119.54494832870607</c:v>
              </c:pt>
              <c:pt idx="102">
                <c:v>119.56407552043865</c:v>
              </c:pt>
              <c:pt idx="103">
                <c:v>118.18119742296925</c:v>
              </c:pt>
              <c:pt idx="104">
                <c:v>116.40292494534582</c:v>
              </c:pt>
              <c:pt idx="105">
                <c:v>110.25813094040596</c:v>
              </c:pt>
              <c:pt idx="106">
                <c:v>108.22706591035274</c:v>
              </c:pt>
              <c:pt idx="107">
                <c:v>106.46285650894808</c:v>
              </c:pt>
              <c:pt idx="108">
                <c:v>102.18656295155317</c:v>
              </c:pt>
              <c:pt idx="109">
                <c:v>95.488846869456566</c:v>
              </c:pt>
              <c:pt idx="110">
                <c:v>89.187155909153645</c:v>
              </c:pt>
              <c:pt idx="111">
                <c:v>92.86612609040624</c:v>
              </c:pt>
              <c:pt idx="112">
                <c:v>93.498823007460174</c:v>
              </c:pt>
              <c:pt idx="113">
                <c:v>94.903362326678248</c:v>
              </c:pt>
              <c:pt idx="114">
                <c:v>92.491298469783388</c:v>
              </c:pt>
              <c:pt idx="115">
                <c:v>88.303569948967009</c:v>
              </c:pt>
              <c:pt idx="116">
                <c:v>84.855668756739647</c:v>
              </c:pt>
              <c:pt idx="117">
                <c:v>90.659202510019341</c:v>
              </c:pt>
              <c:pt idx="118">
                <c:v>91.394448642375608</c:v>
              </c:pt>
              <c:pt idx="119">
                <c:v>91.496353452611856</c:v>
              </c:pt>
              <c:pt idx="120">
                <c:v>92.363555890635723</c:v>
              </c:pt>
              <c:pt idx="121">
                <c:v>96.807536018757773</c:v>
              </c:pt>
              <c:pt idx="122">
                <c:v>96.593300941548264</c:v>
              </c:pt>
              <c:pt idx="123">
                <c:v>97.3610244974317</c:v>
              </c:pt>
              <c:pt idx="124">
                <c:v>99.865928935701618</c:v>
              </c:pt>
              <c:pt idx="125">
                <c:v>114.81306225136595</c:v>
              </c:pt>
              <c:pt idx="126">
                <c:v>112.97042741529377</c:v>
              </c:pt>
              <c:pt idx="127">
                <c:v>110.61104003872535</c:v>
              </c:pt>
              <c:pt idx="128">
                <c:v>111.42801318045136</c:v>
              </c:pt>
              <c:pt idx="129">
                <c:v>110.6337543025011</c:v>
              </c:pt>
              <c:pt idx="130">
                <c:v>107.3817857285334</c:v>
              </c:pt>
              <c:pt idx="131">
                <c:v>106.28230362445895</c:v>
              </c:pt>
              <c:pt idx="132">
                <c:v>108.6597303485884</c:v>
              </c:pt>
              <c:pt idx="133">
                <c:v>103.4910249407155</c:v>
              </c:pt>
              <c:pt idx="134">
                <c:v>103.171151776098</c:v>
              </c:pt>
              <c:pt idx="135">
                <c:v>105.86789814877817</c:v>
              </c:pt>
              <c:pt idx="136">
                <c:v>113.69721986942447</c:v>
              </c:pt>
              <c:pt idx="137">
                <c:v>114.53035785048947</c:v>
              </c:pt>
              <c:pt idx="138">
                <c:v>115.16081998317053</c:v>
              </c:pt>
              <c:pt idx="139">
                <c:v>118.98075850759768</c:v>
              </c:pt>
              <c:pt idx="140">
                <c:v>119.6798763567049</c:v>
              </c:pt>
              <c:pt idx="141">
                <c:v>140.67374447238629</c:v>
              </c:pt>
              <c:pt idx="142">
                <c:v>143.87633700641908</c:v>
              </c:pt>
              <c:pt idx="143">
                <c:v>148.28751931592086</c:v>
              </c:pt>
              <c:pt idx="144">
                <c:v>157.10111110510366</c:v>
              </c:pt>
              <c:pt idx="145">
                <c:v>157.8219962605983</c:v>
              </c:pt>
              <c:pt idx="146">
                <c:v>160.00828859259676</c:v>
              </c:pt>
              <c:pt idx="147">
                <c:v>162.40381108310578</c:v>
              </c:pt>
              <c:pt idx="148">
                <c:v>162.18831584214149</c:v>
              </c:pt>
              <c:pt idx="149">
                <c:v>165.30868117887582</c:v>
              </c:pt>
              <c:pt idx="150">
                <c:v>163.82014924067974</c:v>
              </c:pt>
              <c:pt idx="151">
                <c:v>166.8895507231143</c:v>
              </c:pt>
              <c:pt idx="152">
                <c:v>166.15234116622756</c:v>
              </c:pt>
              <c:pt idx="153">
                <c:v>169.08818989674515</c:v>
              </c:pt>
              <c:pt idx="154">
                <c:v>171.86508127649003</c:v>
              </c:pt>
              <c:pt idx="155">
                <c:v>171.28204101881522</c:v>
              </c:pt>
              <c:pt idx="156">
                <c:v>173.38582125173085</c:v>
              </c:pt>
              <c:pt idx="157">
                <c:v>173.67935304396076</c:v>
              </c:pt>
              <c:pt idx="158">
                <c:v>174.77690929476088</c:v>
              </c:pt>
              <c:pt idx="159">
                <c:v>175.33723882265261</c:v>
              </c:pt>
              <c:pt idx="160">
                <c:v>178.73448023334373</c:v>
              </c:pt>
              <c:pt idx="161">
                <c:v>179.9892767150979</c:v>
              </c:pt>
              <c:pt idx="162">
                <c:v>180.25702696324652</c:v>
              </c:pt>
              <c:pt idx="163">
                <c:v>184.9687834167415</c:v>
              </c:pt>
              <c:pt idx="164">
                <c:v>185.1397944557616</c:v>
              </c:pt>
              <c:pt idx="165">
                <c:v>191.60824377101795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101.40919047971788</c:v>
              </c:pt>
              <c:pt idx="72">
                <c:v>101.33553739468664</c:v>
              </c:pt>
              <c:pt idx="73">
                <c:v>103.47016654760729</c:v>
              </c:pt>
              <c:pt idx="74">
                <c:v>104.85725535130331</c:v>
              </c:pt>
              <c:pt idx="75">
                <c:v>106.05013479399003</c:v>
              </c:pt>
              <c:pt idx="76">
                <c:v>104.68546619511542</c:v>
              </c:pt>
              <c:pt idx="77">
                <c:v>104.52274892339929</c:v>
              </c:pt>
              <c:pt idx="78">
                <c:v>108.85634538776169</c:v>
              </c:pt>
              <c:pt idx="79">
                <c:v>110.5919192602416</c:v>
              </c:pt>
              <c:pt idx="80">
                <c:v>111.96589039666191</c:v>
              </c:pt>
              <c:pt idx="81">
                <c:v>113.86141181798213</c:v>
              </c:pt>
              <c:pt idx="82">
                <c:v>113.41830895241985</c:v>
              </c:pt>
              <c:pt idx="83">
                <c:v>112.72530298442253</c:v>
              </c:pt>
              <c:pt idx="84">
                <c:v>112.65624915784608</c:v>
              </c:pt>
              <c:pt idx="85">
                <c:v>114.46632126089685</c:v>
              </c:pt>
              <c:pt idx="86">
                <c:v>113.9237314662948</c:v>
              </c:pt>
              <c:pt idx="87">
                <c:v>115.09645802943545</c:v>
              </c:pt>
              <c:pt idx="88">
                <c:v>115.81059539289161</c:v>
              </c:pt>
              <c:pt idx="89">
                <c:v>119.43203306203559</c:v>
              </c:pt>
              <c:pt idx="90">
                <c:v>120.84757916661401</c:v>
              </c:pt>
              <c:pt idx="91">
                <c:v>123.61704264538069</c:v>
              </c:pt>
              <c:pt idx="92">
                <c:v>124.05450589424845</c:v>
              </c:pt>
              <c:pt idx="93">
                <c:v>125.78234844111647</c:v>
              </c:pt>
              <c:pt idx="94">
                <c:v>127.24693332837582</c:v>
              </c:pt>
              <c:pt idx="95">
                <c:v>128.16599901083208</c:v>
              </c:pt>
              <c:pt idx="96">
                <c:v>131.18336402111819</c:v>
              </c:pt>
              <c:pt idx="97">
                <c:v>130.84126817604513</c:v>
              </c:pt>
              <c:pt idx="98">
                <c:v>132.65010036864825</c:v>
              </c:pt>
              <c:pt idx="99">
                <c:v>133.18247766267359</c:v>
              </c:pt>
              <c:pt idx="100">
                <c:v>133.09593725434982</c:v>
              </c:pt>
              <c:pt idx="101">
                <c:v>133.8551433792845</c:v>
              </c:pt>
              <c:pt idx="102">
                <c:v>135.44824143141463</c:v>
              </c:pt>
              <c:pt idx="103">
                <c:v>137.35476158779872</c:v>
              </c:pt>
              <c:pt idx="104">
                <c:v>136.53988650834719</c:v>
              </c:pt>
              <c:pt idx="105">
                <c:v>127.74648694791647</c:v>
              </c:pt>
              <c:pt idx="106">
                <c:v>133.85215633200207</c:v>
              </c:pt>
              <c:pt idx="107">
                <c:v>141.98161190207497</c:v>
              </c:pt>
              <c:pt idx="108">
                <c:v>142.6827523429599</c:v>
              </c:pt>
              <c:pt idx="109">
                <c:v>144.53649264895847</c:v>
              </c:pt>
              <c:pt idx="110">
                <c:v>145.62996329946756</c:v>
              </c:pt>
              <c:pt idx="111">
                <c:v>146.27615463202869</c:v>
              </c:pt>
              <c:pt idx="112">
                <c:v>148.16580547374639</c:v>
              </c:pt>
              <c:pt idx="113">
                <c:v>151.25189747068438</c:v>
              </c:pt>
              <c:pt idx="114">
                <c:v>154.97633257842034</c:v>
              </c:pt>
              <c:pt idx="115">
                <c:v>155.95364706415691</c:v>
              </c:pt>
              <c:pt idx="116">
                <c:v>154.48773762609616</c:v>
              </c:pt>
              <c:pt idx="117">
                <c:v>152.99832306861151</c:v>
              </c:pt>
              <c:pt idx="118">
                <c:v>155.35326342292709</c:v>
              </c:pt>
              <c:pt idx="119">
                <c:v>159.13553901702474</c:v>
              </c:pt>
              <c:pt idx="120">
                <c:v>158.19733154033651</c:v>
              </c:pt>
              <c:pt idx="121">
                <c:v>159.83001528838042</c:v>
              </c:pt>
              <c:pt idx="122">
                <c:v>161.46245647528963</c:v>
              </c:pt>
              <c:pt idx="123">
                <c:v>159.15760212347647</c:v>
              </c:pt>
              <c:pt idx="124">
                <c:v>157.86357407475049</c:v>
              </c:pt>
              <c:pt idx="125">
                <c:v>158.39978253672206</c:v>
              </c:pt>
              <c:pt idx="126">
                <c:v>161.86073977145466</c:v>
              </c:pt>
              <c:pt idx="127">
                <c:v>162.12619462189605</c:v>
              </c:pt>
              <c:pt idx="128">
                <c:v>160.65571471725309</c:v>
              </c:pt>
              <c:pt idx="129">
                <c:v>161.82252481135157</c:v>
              </c:pt>
              <c:pt idx="130">
                <c:v>162.07894227657769</c:v>
              </c:pt>
              <c:pt idx="131">
                <c:v>164.81826785398002</c:v>
              </c:pt>
              <c:pt idx="132">
                <c:v>163.33211579239611</c:v>
              </c:pt>
              <c:pt idx="133">
                <c:v>166.90656088245217</c:v>
              </c:pt>
              <c:pt idx="134">
                <c:v>168.0259946892663</c:v>
              </c:pt>
              <c:pt idx="135">
                <c:v>168.10932720379944</c:v>
              </c:pt>
              <c:pt idx="136">
                <c:v>168.7399642918007</c:v>
              </c:pt>
              <c:pt idx="137">
                <c:v>173.5164190503761</c:v>
              </c:pt>
              <c:pt idx="138">
                <c:v>175.36843066332642</c:v>
              </c:pt>
              <c:pt idx="139">
                <c:v>180.00182434163386</c:v>
              </c:pt>
              <c:pt idx="140">
                <c:v>179.53056206443077</c:v>
              </c:pt>
              <c:pt idx="141">
                <c:v>182.94454035416584</c:v>
              </c:pt>
              <c:pt idx="142">
                <c:v>183.05922903112594</c:v>
              </c:pt>
              <c:pt idx="143">
                <c:v>180.7827263772179</c:v>
              </c:pt>
              <c:pt idx="144">
                <c:v>190.01939916322036</c:v>
              </c:pt>
              <c:pt idx="145">
                <c:v>194.49018853048912</c:v>
              </c:pt>
              <c:pt idx="146">
                <c:v>197.41851015258652</c:v>
              </c:pt>
              <c:pt idx="147">
                <c:v>195.18036751870144</c:v>
              </c:pt>
              <c:pt idx="148">
                <c:v>200.98537461741356</c:v>
              </c:pt>
              <c:pt idx="149">
                <c:v>206.03982956465509</c:v>
              </c:pt>
              <c:pt idx="150">
                <c:v>208.17632234102149</c:v>
              </c:pt>
              <c:pt idx="151">
                <c:v>206.58513178029028</c:v>
              </c:pt>
              <c:pt idx="152">
                <c:v>202.58748230621094</c:v>
              </c:pt>
              <c:pt idx="153">
                <c:v>198.55144866103993</c:v>
              </c:pt>
              <c:pt idx="154">
                <c:v>206.7259177906069</c:v>
              </c:pt>
              <c:pt idx="155">
                <c:v>207.41927814767561</c:v>
              </c:pt>
              <c:pt idx="156">
                <c:v>218.20955615784845</c:v>
              </c:pt>
              <c:pt idx="157">
                <c:v>225.61809068431972</c:v>
              </c:pt>
              <c:pt idx="158">
                <c:v>229.54495222344192</c:v>
              </c:pt>
              <c:pt idx="159">
                <c:v>236.19516198895869</c:v>
              </c:pt>
              <c:pt idx="160">
                <c:v>233.06491117847821</c:v>
              </c:pt>
              <c:pt idx="161">
                <c:v>231.47278231624506</c:v>
              </c:pt>
              <c:pt idx="162">
                <c:v>229.89152971290966</c:v>
              </c:pt>
              <c:pt idx="163">
                <c:v>231.72582657934191</c:v>
              </c:pt>
              <c:pt idx="164">
                <c:v>232.17968047443125</c:v>
              </c:pt>
              <c:pt idx="165">
                <c:v>232.9176504580237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100.6930541390382</c:v>
              </c:pt>
              <c:pt idx="72">
                <c:v>101.37092420145569</c:v>
              </c:pt>
              <c:pt idx="73">
                <c:v>102.07755007955687</c:v>
              </c:pt>
              <c:pt idx="74">
                <c:v>102.7830492947075</c:v>
              </c:pt>
              <c:pt idx="75">
                <c:v>103.46053825811434</c:v>
              </c:pt>
              <c:pt idx="76">
                <c:v>104.15603835587542</c:v>
              </c:pt>
              <c:pt idx="77">
                <c:v>104.82500989302706</c:v>
              </c:pt>
              <c:pt idx="78">
                <c:v>105.51819190890345</c:v>
              </c:pt>
              <c:pt idx="79">
                <c:v>106.21166323711545</c:v>
              </c:pt>
              <c:pt idx="80">
                <c:v>106.8386622702681</c:v>
              </c:pt>
              <c:pt idx="81">
                <c:v>107.53546217743099</c:v>
              </c:pt>
              <c:pt idx="82">
                <c:v>108.2116661977103</c:v>
              </c:pt>
              <c:pt idx="83">
                <c:v>108.91233645558502</c:v>
              </c:pt>
              <c:pt idx="84">
                <c:v>109.59077996712928</c:v>
              </c:pt>
              <c:pt idx="85">
                <c:v>110.29012306486514</c:v>
              </c:pt>
              <c:pt idx="86">
                <c:v>110.98876640042992</c:v>
              </c:pt>
              <c:pt idx="87">
                <c:v>111.66514052667581</c:v>
              </c:pt>
              <c:pt idx="88">
                <c:v>112.36639253221082</c:v>
              </c:pt>
              <c:pt idx="89">
                <c:v>113.04883823063842</c:v>
              </c:pt>
              <c:pt idx="90">
                <c:v>113.75814475813158</c:v>
              </c:pt>
              <c:pt idx="91">
                <c:v>114.4708856192414</c:v>
              </c:pt>
              <c:pt idx="92">
                <c:v>115.1181035150918</c:v>
              </c:pt>
              <c:pt idx="93">
                <c:v>115.83920978385164</c:v>
              </c:pt>
              <c:pt idx="94">
                <c:v>116.54099498754486</c:v>
              </c:pt>
              <c:pt idx="95">
                <c:v>117.26852516769247</c:v>
              </c:pt>
              <c:pt idx="96">
                <c:v>117.97373537969992</c:v>
              </c:pt>
              <c:pt idx="97">
                <c:v>118.70230573480181</c:v>
              </c:pt>
              <c:pt idx="98">
                <c:v>119.42911452761111</c:v>
              </c:pt>
              <c:pt idx="99">
                <c:v>120.12788855504795</c:v>
              </c:pt>
              <c:pt idx="100">
                <c:v>120.84541090485891</c:v>
              </c:pt>
              <c:pt idx="101">
                <c:v>121.5368731545318</c:v>
              </c:pt>
              <c:pt idx="102">
                <c:v>122.2492265751785</c:v>
              </c:pt>
              <c:pt idx="103">
                <c:v>122.96124644887495</c:v>
              </c:pt>
              <c:pt idx="104">
                <c:v>123.62672781381563</c:v>
              </c:pt>
              <c:pt idx="105">
                <c:v>124.33536513020903</c:v>
              </c:pt>
              <c:pt idx="106">
                <c:v>124.99993329087022</c:v>
              </c:pt>
              <c:pt idx="107">
                <c:v>125.65223420799248</c:v>
              </c:pt>
              <c:pt idx="108">
                <c:v>126.24915383594545</c:v>
              </c:pt>
              <c:pt idx="109">
                <c:v>126.8342370548787</c:v>
              </c:pt>
              <c:pt idx="110">
                <c:v>127.39557564411577</c:v>
              </c:pt>
              <c:pt idx="111">
                <c:v>127.9182532571993</c:v>
              </c:pt>
              <c:pt idx="112">
                <c:v>128.43421622262375</c:v>
              </c:pt>
              <c:pt idx="113">
                <c:v>128.90980950214902</c:v>
              </c:pt>
              <c:pt idx="114">
                <c:v>129.38094561286186</c:v>
              </c:pt>
              <c:pt idx="115">
                <c:v>129.83725560135909</c:v>
              </c:pt>
              <c:pt idx="116">
                <c:v>130.24083446868707</c:v>
              </c:pt>
              <c:pt idx="117">
                <c:v>130.68086398738987</c:v>
              </c:pt>
              <c:pt idx="118">
                <c:v>131.10236160290066</c:v>
              </c:pt>
              <c:pt idx="119">
                <c:v>131.53946804660777</c:v>
              </c:pt>
              <c:pt idx="120">
                <c:v>131.96731566501396</c:v>
              </c:pt>
              <c:pt idx="121">
                <c:v>132.41603017770836</c:v>
              </c:pt>
              <c:pt idx="122">
                <c:v>132.87420721814004</c:v>
              </c:pt>
              <c:pt idx="123">
                <c:v>133.32774280970915</c:v>
              </c:pt>
              <c:pt idx="124">
                <c:v>133.80750349804018</c:v>
              </c:pt>
              <c:pt idx="125">
                <c:v>134.28309837348783</c:v>
              </c:pt>
              <c:pt idx="126">
                <c:v>134.79423420986456</c:v>
              </c:pt>
              <c:pt idx="127">
                <c:v>135.32227876328037</c:v>
              </c:pt>
              <c:pt idx="128">
                <c:v>135.81371758636234</c:v>
              </c:pt>
              <c:pt idx="129">
                <c:v>136.37256033015578</c:v>
              </c:pt>
              <c:pt idx="130">
                <c:v>136.92849150358194</c:v>
              </c:pt>
              <c:pt idx="131">
                <c:v>137.52343926683923</c:v>
              </c:pt>
              <c:pt idx="132">
                <c:v>138.11948013529022</c:v>
              </c:pt>
              <c:pt idx="133">
                <c:v>138.76191139341464</c:v>
              </c:pt>
              <c:pt idx="134">
                <c:v>139.432396215766</c:v>
              </c:pt>
              <c:pt idx="135">
                <c:v>140.11309436133226</c:v>
              </c:pt>
              <c:pt idx="136">
                <c:v>140.85216171434482</c:v>
              </c:pt>
              <c:pt idx="137">
                <c:v>141.61066033465536</c:v>
              </c:pt>
              <c:pt idx="138">
                <c:v>142.4351448029164</c:v>
              </c:pt>
              <c:pt idx="139">
                <c:v>143.29611149595902</c:v>
              </c:pt>
              <c:pt idx="140">
                <c:v>144.09982309991412</c:v>
              </c:pt>
              <c:pt idx="141">
                <c:v>145.01472202189998</c:v>
              </c:pt>
              <c:pt idx="142">
                <c:v>145.91990782753282</c:v>
              </c:pt>
              <c:pt idx="143">
                <c:v>146.87593995597067</c:v>
              </c:pt>
              <c:pt idx="144">
                <c:v>147.82503973775167</c:v>
              </c:pt>
              <c:pt idx="145">
                <c:v>148.83245071680454</c:v>
              </c:pt>
              <c:pt idx="146">
                <c:v>149.85701200923168</c:v>
              </c:pt>
              <c:pt idx="147">
                <c:v>150.86085072921188</c:v>
              </c:pt>
              <c:pt idx="148">
                <c:v>151.90592696664316</c:v>
              </c:pt>
              <c:pt idx="149">
                <c:v>152.92417653868986</c:v>
              </c:pt>
              <c:pt idx="150">
                <c:v>153.98387882709991</c:v>
              </c:pt>
              <c:pt idx="151">
                <c:v>155.05276398253028</c:v>
              </c:pt>
              <c:pt idx="152">
                <c:v>156.0611254613853</c:v>
              </c:pt>
              <c:pt idx="153">
                <c:v>157.14912816547567</c:v>
              </c:pt>
              <c:pt idx="154">
                <c:v>158.21417733515003</c:v>
              </c:pt>
              <c:pt idx="155">
                <c:v>159.3254194203034</c:v>
              </c:pt>
              <c:pt idx="156">
                <c:v>160.40709148414035</c:v>
              </c:pt>
              <c:pt idx="157">
                <c:v>161.52804215687863</c:v>
              </c:pt>
              <c:pt idx="158">
                <c:v>162.65006265057514</c:v>
              </c:pt>
              <c:pt idx="159">
                <c:v>163.73334779562768</c:v>
              </c:pt>
              <c:pt idx="160">
                <c:v>164.85174190948152</c:v>
              </c:pt>
              <c:pt idx="161">
                <c:v>165.92944740113342</c:v>
              </c:pt>
              <c:pt idx="162">
                <c:v>167.03852909629634</c:v>
              </c:pt>
              <c:pt idx="163">
                <c:v>168.1425055267288</c:v>
              </c:pt>
              <c:pt idx="164">
                <c:v>169.1358146492795</c:v>
              </c:pt>
              <c:pt idx="165">
                <c:v>170.22881881326083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  <c:pt idx="162">
                <c:v>45657</c:v>
              </c:pt>
              <c:pt idx="163">
                <c:v>45688</c:v>
              </c:pt>
              <c:pt idx="164">
                <c:v>45716</c:v>
              </c:pt>
              <c:pt idx="165">
                <c:v>45747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</c:v>
              </c:pt>
              <c:pt idx="67">
                <c:v>100</c:v>
              </c:pt>
              <c:pt idx="68">
                <c:v>100</c:v>
              </c:pt>
              <c:pt idx="69">
                <c:v>100</c:v>
              </c:pt>
              <c:pt idx="70">
                <c:v>100</c:v>
              </c:pt>
              <c:pt idx="71">
                <c:v>99.078617971723006</c:v>
              </c:pt>
              <c:pt idx="72">
                <c:v>97.45734698771733</c:v>
              </c:pt>
              <c:pt idx="73">
                <c:v>102.71445235282567</c:v>
              </c:pt>
              <c:pt idx="74">
                <c:v>106.31171660388092</c:v>
              </c:pt>
              <c:pt idx="75">
                <c:v>105.64638130640232</c:v>
              </c:pt>
              <c:pt idx="76">
                <c:v>107.05259067714526</c:v>
              </c:pt>
              <c:pt idx="77">
                <c:v>109.27385197468908</c:v>
              </c:pt>
              <c:pt idx="78">
                <c:v>115.05277667718599</c:v>
              </c:pt>
              <c:pt idx="79">
                <c:v>118.36906062507202</c:v>
              </c:pt>
              <c:pt idx="80">
                <c:v>122.25444187883647</c:v>
              </c:pt>
              <c:pt idx="81">
                <c:v>121.15057385934254</c:v>
              </c:pt>
              <c:pt idx="82">
                <c:v>122.92417702820558</c:v>
              </c:pt>
              <c:pt idx="83">
                <c:v>119.53177045339818</c:v>
              </c:pt>
              <c:pt idx="84">
                <c:v>117.7525492503796</c:v>
              </c:pt>
              <c:pt idx="85">
                <c:v>120.42805734618841</c:v>
              </c:pt>
              <c:pt idx="86">
                <c:v>120.29490825699231</c:v>
              </c:pt>
              <c:pt idx="87">
                <c:v>120.71960992010563</c:v>
              </c:pt>
              <c:pt idx="88">
                <c:v>119.3721855186992</c:v>
              </c:pt>
              <c:pt idx="89">
                <c:v>120.56606063635121</c:v>
              </c:pt>
              <c:pt idx="90">
                <c:v>123.37579987190746</c:v>
              </c:pt>
              <c:pt idx="91">
                <c:v>126.80690304900823</c:v>
              </c:pt>
              <c:pt idx="92">
                <c:v>127.38012817064232</c:v>
              </c:pt>
              <c:pt idx="93">
                <c:v>126.79911413170747</c:v>
              </c:pt>
              <c:pt idx="94">
                <c:v>130.20351753961233</c:v>
              </c:pt>
              <c:pt idx="95">
                <c:v>128.92522468295837</c:v>
              </c:pt>
              <c:pt idx="96">
                <c:v>132.38138982512464</c:v>
              </c:pt>
              <c:pt idx="97">
                <c:v>127.23649425595481</c:v>
              </c:pt>
              <c:pt idx="98">
                <c:v>125.24199604840528</c:v>
              </c:pt>
              <c:pt idx="99">
                <c:v>128.58748642478838</c:v>
              </c:pt>
              <c:pt idx="100">
                <c:v>132.14147236859691</c:v>
              </c:pt>
              <c:pt idx="101">
                <c:v>130.92235304814128</c:v>
              </c:pt>
              <c:pt idx="102">
                <c:v>132.82291876502782</c:v>
              </c:pt>
              <c:pt idx="103">
                <c:v>130.19183712321947</c:v>
              </c:pt>
              <c:pt idx="104">
                <c:v>125.21657368776302</c:v>
              </c:pt>
              <c:pt idx="105">
                <c:v>110.01239003597902</c:v>
              </c:pt>
              <c:pt idx="106">
                <c:v>118.40469116489413</c:v>
              </c:pt>
              <c:pt idx="107">
                <c:v>121.56586652795545</c:v>
              </c:pt>
              <c:pt idx="108">
                <c:v>125.36136275470527</c:v>
              </c:pt>
              <c:pt idx="109">
                <c:v>128.15798462301606</c:v>
              </c:pt>
              <c:pt idx="110">
                <c:v>126.57501067216026</c:v>
              </c:pt>
              <c:pt idx="111">
                <c:v>128.51397816692369</c:v>
              </c:pt>
              <c:pt idx="112">
                <c:v>124.62093264219051</c:v>
              </c:pt>
              <c:pt idx="113">
                <c:v>135.51045849489032</c:v>
              </c:pt>
              <c:pt idx="114">
                <c:v>140.57416876026122</c:v>
              </c:pt>
              <c:pt idx="115">
                <c:v>140.94039815534549</c:v>
              </c:pt>
              <c:pt idx="116">
                <c:v>146.49680060494961</c:v>
              </c:pt>
              <c:pt idx="117">
                <c:v>147.28296396827503</c:v>
              </c:pt>
              <c:pt idx="118">
                <c:v>151.13112318029371</c:v>
              </c:pt>
              <c:pt idx="119">
                <c:v>154.9079207825958</c:v>
              </c:pt>
              <c:pt idx="120">
                <c:v>151.67868369877269</c:v>
              </c:pt>
              <c:pt idx="121">
                <c:v>156.81963616548387</c:v>
              </c:pt>
              <c:pt idx="122">
                <c:v>162.62135252891133</c:v>
              </c:pt>
              <c:pt idx="123">
                <c:v>158.237356563926</c:v>
              </c:pt>
              <c:pt idx="124">
                <c:v>159.17760713813712</c:v>
              </c:pt>
              <c:pt idx="125">
                <c:v>159.27516096118995</c:v>
              </c:pt>
              <c:pt idx="126">
                <c:v>166.74518722823382</c:v>
              </c:pt>
              <c:pt idx="127">
                <c:v>169.57893637903089</c:v>
              </c:pt>
              <c:pt idx="128">
                <c:v>177.72810851112135</c:v>
              </c:pt>
              <c:pt idx="129">
                <c:v>184.25460356281471</c:v>
              </c:pt>
              <c:pt idx="130">
                <c:v>178.62565864520482</c:v>
              </c:pt>
              <c:pt idx="131">
                <c:v>183.85168182258579</c:v>
              </c:pt>
              <c:pt idx="132">
                <c:v>167.38058922090696</c:v>
              </c:pt>
              <c:pt idx="133">
                <c:v>172.33941168412287</c:v>
              </c:pt>
              <c:pt idx="134">
                <c:v>170.42557586064328</c:v>
              </c:pt>
              <c:pt idx="135">
                <c:v>168.27681688717888</c:v>
              </c:pt>
              <c:pt idx="136">
                <c:v>174.49846908102302</c:v>
              </c:pt>
              <c:pt idx="137">
                <c:v>186.41938329306925</c:v>
              </c:pt>
              <c:pt idx="138">
                <c:v>182.41140028577442</c:v>
              </c:pt>
              <c:pt idx="139">
                <c:v>191.6634930753327</c:v>
              </c:pt>
              <c:pt idx="140">
                <c:v>186.92334730767851</c:v>
              </c:pt>
              <c:pt idx="141">
                <c:v>184.01030576331789</c:v>
              </c:pt>
              <c:pt idx="142">
                <c:v>184.97857472972044</c:v>
              </c:pt>
              <c:pt idx="143">
                <c:v>179.69375124120776</c:v>
              </c:pt>
              <c:pt idx="144">
                <c:v>188.54488320632788</c:v>
              </c:pt>
              <c:pt idx="145">
                <c:v>194.91707671930121</c:v>
              </c:pt>
              <c:pt idx="146">
                <c:v>194.52434269823721</c:v>
              </c:pt>
              <c:pt idx="147">
                <c:v>191.90848147745859</c:v>
              </c:pt>
              <c:pt idx="148">
                <c:v>190.63782967557626</c:v>
              </c:pt>
              <c:pt idx="149">
                <c:v>199.13448498870119</c:v>
              </c:pt>
              <c:pt idx="150">
                <c:v>201.18014762529282</c:v>
              </c:pt>
              <c:pt idx="151">
                <c:v>197.38866236514616</c:v>
              </c:pt>
              <c:pt idx="152">
                <c:v>192.66546827081845</c:v>
              </c:pt>
              <c:pt idx="153">
                <c:v>194.05478605879929</c:v>
              </c:pt>
              <c:pt idx="154">
                <c:v>208.47697330475285</c:v>
              </c:pt>
              <c:pt idx="155">
                <c:v>208.4796311207852</c:v>
              </c:pt>
              <c:pt idx="156">
                <c:v>219.25942965609696</c:v>
              </c:pt>
              <c:pt idx="157">
                <c:v>223.71523456127406</c:v>
              </c:pt>
              <c:pt idx="158">
                <c:v>227.05838233661862</c:v>
              </c:pt>
              <c:pt idx="159">
                <c:v>233.2651699451086</c:v>
              </c:pt>
              <c:pt idx="160">
                <c:v>230.76832800955137</c:v>
              </c:pt>
              <c:pt idx="161">
                <c:v>230.47654779303443</c:v>
              </c:pt>
              <c:pt idx="162">
                <c:v>227.22815388940893</c:v>
              </c:pt>
              <c:pt idx="163">
                <c:v>226.33983098901416</c:v>
              </c:pt>
              <c:pt idx="164">
                <c:v>225.11376919008904</c:v>
              </c:pt>
              <c:pt idx="165">
                <c:v>224.17052795914731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ax val="45808"/>
          <c:min val="42886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8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3.859754999999998</c:v>
                </c:pt>
                <c:pt idx="1">
                  <c:v>0.67546099999999942</c:v>
                </c:pt>
                <c:pt idx="2">
                  <c:v>4.010539698326987E-2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4.967845472985144</c:v>
                </c:pt>
                <c:pt idx="1">
                  <c:v>5.6233142518226975</c:v>
                </c:pt>
                <c:pt idx="2">
                  <c:v>2.8770925528009972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-0.84517488112682004</c:v>
                </c:pt>
                <c:pt idx="1">
                  <c:v>8.6457985009417158</c:v>
                </c:pt>
                <c:pt idx="2">
                  <c:v>-2.509155290135745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11.545340030342865</c:v>
                </c:pt>
                <c:pt idx="1">
                  <c:v>14.855155273154974</c:v>
                </c:pt>
                <c:pt idx="2">
                  <c:v>12.215124387061937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1.8815168311719033</c:v>
                </c:pt>
                <c:pt idx="1">
                  <c:v>8.4844181653231701</c:v>
                </c:pt>
                <c:pt idx="2">
                  <c:v>-0.16249814888191771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4.8796286320505589</c:v>
                </c:pt>
                <c:pt idx="1">
                  <c:v>22.795985426889565</c:v>
                </c:pt>
                <c:pt idx="2">
                  <c:v>10.688251662772963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17.852597652812396</c:v>
                </c:pt>
                <c:pt idx="1">
                  <c:v>13.074081865659926</c:v>
                </c:pt>
                <c:pt idx="2">
                  <c:v>18.979730685816708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9.6413948742970934</c:v>
                </c:pt>
                <c:pt idx="1">
                  <c:v>11.037765684884748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7.3385349755036744</c:v>
                </c:pt>
                <c:pt idx="1">
                  <c:v>4.0475831251812089</c:v>
                </c:pt>
                <c:pt idx="2">
                  <c:v>3.3909463016465136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8.9787649962159044</c:v>
                </c:pt>
                <c:pt idx="1">
                  <c:v>9.6592798499734567</c:v>
                </c:pt>
                <c:pt idx="2">
                  <c:v>6.80812245204232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-0.54665346370370571</c:v>
                </c:pt>
                <c:pt idx="1">
                  <c:v>8.9728940076574393</c:v>
                </c:pt>
                <c:pt idx="2">
                  <c:v>-2.2156435511591077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16.442065645166192</c:v>
                </c:pt>
                <c:pt idx="1">
                  <c:v>19.897178370377855</c:v>
                </c:pt>
                <c:pt idx="2">
                  <c:v>17.141252845742862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6.6381041706598642</c:v>
                </c:pt>
                <c:pt idx="1">
                  <c:v>13.549278073445524</c:v>
                </c:pt>
                <c:pt idx="2">
                  <c:v>4.4986593611507253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7.5738500414002097E-2</c:v>
                </c:pt>
                <c:pt idx="1">
                  <c:v>17.171457286478599</c:v>
                </c:pt>
                <c:pt idx="2">
                  <c:v>5.6183042689241347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17.249157500162159</c:v>
                </c:pt>
                <c:pt idx="1">
                  <c:v>12.495109126995207</c:v>
                </c:pt>
                <c:pt idx="2">
                  <c:v>18.370519278709295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5.4161984723516632</c:v>
                </c:pt>
                <c:pt idx="1">
                  <c:v>6.7587580291565752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2.8885162749113347</c:v>
                </c:pt>
                <c:pt idx="1">
                  <c:v>2.8885162749113347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1.9252969611055937</c:v>
                </c:pt>
                <c:pt idx="1">
                  <c:v>1.9252969611055937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2.2365681350786204</c:v>
                </c:pt>
                <c:pt idx="1">
                  <c:v>2.2365681350786204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17.916433162458411</c:v>
                </c:pt>
                <c:pt idx="1">
                  <c:v>17.916433162458411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2.9397773386606429</c:v>
                </c:pt>
                <c:pt idx="1">
                  <c:v>2.9397773386606429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14.068072977291424</c:v>
                </c:pt>
                <c:pt idx="1">
                  <c:v>14.068072977291424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11.494414582050894</c:v>
                </c:pt>
                <c:pt idx="1">
                  <c:v>11.494414582050894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10.931470454591373</c:v>
                </c:pt>
                <c:pt idx="1">
                  <c:v>10.931470454591373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6.3347646328671736</c:v>
                </c:pt>
                <c:pt idx="1">
                  <c:v>6.3347646328671736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5.8199578608342017</c:v>
                </c:pt>
                <c:pt idx="1">
                  <c:v>5.8199578608341351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2.5443676314275798</c:v>
                </c:pt>
                <c:pt idx="1">
                  <c:v>2.544367631427602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23.09284320807885</c:v>
                </c:pt>
                <c:pt idx="1">
                  <c:v>23.09284320807885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7.7457721535019841</c:v>
                </c:pt>
                <c:pt idx="1">
                  <c:v>7.7457721535019841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8.8433167757524735</c:v>
                </c:pt>
                <c:pt idx="1">
                  <c:v>8.8446542899296876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10.923530207034847</c:v>
                </c:pt>
                <c:pt idx="1">
                  <c:v>10.942876268768288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6.6565590457696944</c:v>
                </c:pt>
                <c:pt idx="1">
                  <c:v>6.6805728070718828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2.8885162749113347</c:v>
                </c:pt>
                <c:pt idx="1">
                  <c:v>2.8885162749113347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1.9252969611055937</c:v>
                </c:pt>
                <c:pt idx="1">
                  <c:v>1.9252969611055937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2.2365681350786204</c:v>
                </c:pt>
                <c:pt idx="1">
                  <c:v>2.2365681350786204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17.916433162458411</c:v>
                </c:pt>
                <c:pt idx="1">
                  <c:v>17.916433162458411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2.9397773386606429</c:v>
                </c:pt>
                <c:pt idx="1">
                  <c:v>2.9397773386606429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14.068072977291424</c:v>
                </c:pt>
                <c:pt idx="1">
                  <c:v>14.068072977291424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11.494414582050894</c:v>
                </c:pt>
                <c:pt idx="1">
                  <c:v>11.494414582050894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10.931470454591373</c:v>
                </c:pt>
                <c:pt idx="1">
                  <c:v>10.931470454591373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6.3347646328671736</c:v>
                </c:pt>
                <c:pt idx="1">
                  <c:v>6.3347646328671736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5.8199578608342017</c:v>
                </c:pt>
                <c:pt idx="1">
                  <c:v>5.8199578608341351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2.5443676314275798</c:v>
                </c:pt>
                <c:pt idx="1">
                  <c:v>2.544367631427602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23.09284320807885</c:v>
                </c:pt>
                <c:pt idx="1">
                  <c:v>23.09284320807885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7.7457721535019841</c:v>
                </c:pt>
                <c:pt idx="1">
                  <c:v>7.7457721535019841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8.8433167757524735</c:v>
                </c:pt>
                <c:pt idx="1">
                  <c:v>8.8446542899296876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10.923530207034847</c:v>
                </c:pt>
                <c:pt idx="1">
                  <c:v>10.942876268768288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6.6565590457696944</c:v>
                </c:pt>
                <c:pt idx="1">
                  <c:v>6.6805728070718828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9C8CD0B2-2BEC-43F3-B4D5-EB5B5647F43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50BD6B41-24C4-483B-852E-24F5826CC64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095630556693045"/>
                  <c:y val="-1.5425695930266001E-2"/>
                </c:manualLayout>
              </c:layout>
              <c:tx>
                <c:rich>
                  <a:bodyPr/>
                  <a:lstStyle/>
                  <a:p>
                    <a:fld id="{7CC2AC74-776F-49FE-9116-DB31B724873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9E6F6893-6A48-4555-A708-588D34F686D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F9D0C3F8-67B6-47B6-A51C-8371F0B3F90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781C4C7B-FE51-4CB0-A909-7FE80A17C24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6AB6B8B-D557-4251-983A-FF11367A768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8C19835-D142-48F9-A16D-771F40E367D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B853F75-D602-4B22-8DE2-A7A34D80B62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CF66949-D8AF-4DFB-A458-3F2E2907FE5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CC55309-E104-442F-B8FF-EFE908E87CC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8BD2F4F-06C0-40AF-86B0-0409C7ECEE3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149BD3A-9194-4181-A7BA-AA35E52F3D8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0.12777777777777777</c:v>
              </c:pt>
              <c:pt idx="2">
                <c:v>0.87222222222222223</c:v>
              </c:pt>
              <c:pt idx="3">
                <c:v>1.6222222222222222</c:v>
              </c:pt>
              <c:pt idx="4">
                <c:v>3.3722222222222222</c:v>
              </c:pt>
              <c:pt idx="5">
                <c:v>4.6222222222222218</c:v>
              </c:pt>
              <c:pt idx="6">
                <c:v>6.8722222222222218</c:v>
              </c:pt>
              <c:pt idx="7">
                <c:v>10.122222222222222</c:v>
              </c:pt>
              <c:pt idx="8">
                <c:v>12.122222222222222</c:v>
              </c:pt>
              <c:pt idx="9">
                <c:v>15.372222222222222</c:v>
              </c:pt>
              <c:pt idx="10">
                <c:v>18.122222222222224</c:v>
              </c:pt>
              <c:pt idx="11">
                <c:v>20.122222222222224</c:v>
              </c:pt>
              <c:pt idx="12">
                <c:v>23.372222222222224</c:v>
              </c:pt>
              <c:pt idx="13">
                <c:v>25.122222222222224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7.7348891046243571</c:v>
              </c:pt>
              <c:pt idx="3">
                <c:v>8.1549999999999994</c:v>
              </c:pt>
              <c:pt idx="4">
                <c:v>8.6652199999999997</c:v>
              </c:pt>
              <c:pt idx="5">
                <c:v>8.6</c:v>
              </c:pt>
              <c:pt idx="6">
                <c:v>9.6749999999999989</c:v>
              </c:pt>
              <c:pt idx="7">
                <c:v>11.035</c:v>
              </c:pt>
              <c:pt idx="8">
                <c:v>11.285</c:v>
              </c:pt>
              <c:pt idx="9">
                <c:v>11.70153</c:v>
              </c:pt>
              <c:pt idx="10">
                <c:v>11.810140000000001</c:v>
              </c:pt>
              <c:pt idx="11">
                <c:v>11.805</c:v>
              </c:pt>
              <c:pt idx="12">
                <c:v>12.06</c:v>
              </c:pt>
              <c:pt idx="13">
                <c:v>11.94675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9600ED-C732-4208-B04B-706D5C62A1E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906F9E-3B1F-4A4F-95E9-F1507680B4A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2241A330-7DDA-46E9-9CCC-1FFA8546F85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75008996-8679-40EE-9EE4-D190C064675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8508153-44FC-4E83-9A13-317D5F5D8A0F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1EFE9911-39D9-4E05-9FB0-3EF8F52DA41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0F786BA2-AFAB-457A-9C1B-38BBFC407C3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25CF282-529E-421D-9159-6EA9D4219325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2410B4C8-A99B-4E76-B9E3-5ED42A8B011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C48CC7C-9162-4994-82AE-1D3EBC193B7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F9B60EB-CC4B-4140-A828-E25788ED577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1.5555555555555556</c:v>
              </c:pt>
              <c:pt idx="2">
                <c:v>4.666666666666667</c:v>
              </c:pt>
              <c:pt idx="3">
                <c:v>5.7416666666666663</c:v>
              </c:pt>
              <c:pt idx="4">
                <c:v>6.833333333333333</c:v>
              </c:pt>
              <c:pt idx="5">
                <c:v>9.7416666666666671</c:v>
              </c:pt>
              <c:pt idx="6">
                <c:v>10.833333333333334</c:v>
              </c:pt>
              <c:pt idx="7">
                <c:v>11.666666666666666</c:v>
              </c:pt>
              <c:pt idx="8">
                <c:v>14.666666666666666</c:v>
              </c:pt>
              <c:pt idx="9">
                <c:v>15.741666666666667</c:v>
              </c:pt>
              <c:pt idx="10">
                <c:v>18.666666666666668</c:v>
              </c:pt>
              <c:pt idx="11">
                <c:v>22.741666666666667</c:v>
              </c:pt>
            </c:numLit>
          </c:xVal>
          <c:yVal>
            <c:numLit>
              <c:formatCode>General</c:formatCode>
              <c:ptCount val="12"/>
              <c:pt idx="1">
                <c:v>7.8949999999999996</c:v>
              </c:pt>
              <c:pt idx="2">
                <c:v>8.67</c:v>
              </c:pt>
              <c:pt idx="3">
                <c:v>9.0649999999999995</c:v>
              </c:pt>
              <c:pt idx="4">
                <c:v>9.3949999999999996</c:v>
              </c:pt>
              <c:pt idx="5">
                <c:v>10.14</c:v>
              </c:pt>
              <c:pt idx="6">
                <c:v>10.47</c:v>
              </c:pt>
              <c:pt idx="7">
                <c:v>10.71</c:v>
              </c:pt>
              <c:pt idx="8">
                <c:v>11.18</c:v>
              </c:pt>
              <c:pt idx="9">
                <c:v>11.074999999999999</c:v>
              </c:pt>
              <c:pt idx="10">
                <c:v>11.455</c:v>
              </c:pt>
              <c:pt idx="11">
                <c:v>11.43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D70F90A3-D8D3-4CDF-9A1D-0E04B4CAA45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7.1310344157539951E-2"/>
                  <c:y val="-6.4818973465975357E-2"/>
                </c:manualLayout>
              </c:layout>
              <c:tx>
                <c:rich>
                  <a:bodyPr/>
                  <a:lstStyle/>
                  <a:p>
                    <a:fld id="{DE84DAD2-3CBE-4324-AE95-E58D6FD6B34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6BFB4CFF-0B0F-4B05-88AA-D9A78FB36B3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0BE20330-7B6D-4D58-8119-5F3CA06E573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733A51B1-239A-42A7-B6EC-472199EC5DA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D9C6BD5-18B1-4320-A588-3E2C8F478AF5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96169AE2-479E-43AA-981A-C97525EA71D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DE79B15-0115-4896-BEB4-C9EBF6D1124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E3D865D-6346-42BA-A5EE-3585C44D6A7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2437C81-1B25-4079-8BD9-EDF36894F59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079F5C3-909E-4D69-9696-DF212B0E6C0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B48F798-A469-43DB-9C3D-9F2CF1399A7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96180FC-AB1B-4EFD-9396-688AD38AD7A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0.12777777777777777</c:v>
              </c:pt>
              <c:pt idx="2">
                <c:v>0.87222222222222223</c:v>
              </c:pt>
              <c:pt idx="3">
                <c:v>1.6222222222222222</c:v>
              </c:pt>
              <c:pt idx="4">
                <c:v>3.3722222222222222</c:v>
              </c:pt>
              <c:pt idx="5">
                <c:v>4.6222222222222218</c:v>
              </c:pt>
              <c:pt idx="6">
                <c:v>6.8722222222222218</c:v>
              </c:pt>
              <c:pt idx="7">
                <c:v>10.122222222222222</c:v>
              </c:pt>
              <c:pt idx="8">
                <c:v>12.122222222222222</c:v>
              </c:pt>
              <c:pt idx="9">
                <c:v>15.372222222222222</c:v>
              </c:pt>
              <c:pt idx="10">
                <c:v>18.122222222222224</c:v>
              </c:pt>
              <c:pt idx="11">
                <c:v>20.122222222222224</c:v>
              </c:pt>
              <c:pt idx="12">
                <c:v>23.372222222222224</c:v>
              </c:pt>
              <c:pt idx="13">
                <c:v>25.122222222222224</c:v>
              </c:pt>
            </c:numLit>
          </c:xVal>
          <c:yVal>
            <c:numLit>
              <c:formatCode>General</c:formatCode>
              <c:ptCount val="15"/>
              <c:pt idx="1">
                <c:v>0</c:v>
              </c:pt>
              <c:pt idx="2">
                <c:v>7.7348891046243571</c:v>
              </c:pt>
              <c:pt idx="3">
                <c:v>8.1549999999999994</c:v>
              </c:pt>
              <c:pt idx="4">
                <c:v>8.6652199999999997</c:v>
              </c:pt>
              <c:pt idx="5">
                <c:v>8.6</c:v>
              </c:pt>
              <c:pt idx="6">
                <c:v>9.6749999999999989</c:v>
              </c:pt>
              <c:pt idx="7">
                <c:v>11.035</c:v>
              </c:pt>
              <c:pt idx="8">
                <c:v>11.285</c:v>
              </c:pt>
              <c:pt idx="9">
                <c:v>11.70153</c:v>
              </c:pt>
              <c:pt idx="10">
                <c:v>11.810140000000001</c:v>
              </c:pt>
              <c:pt idx="11">
                <c:v>11.805</c:v>
              </c:pt>
              <c:pt idx="12">
                <c:v>12.06</c:v>
              </c:pt>
              <c:pt idx="13">
                <c:v>11.94675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91AE93AC-8ED2-43E1-AB62-1186B8B1A2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BC1FC018-2B19-4DF2-A827-EC3BF6104C4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9BFF06B0-F194-45F0-9256-95FC82F6D28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1.5083333333333333</c:v>
              </c:pt>
              <c:pt idx="7">
                <c:v>4.166666666666667</c:v>
              </c:pt>
            </c:numLit>
          </c:xVal>
          <c:yVal>
            <c:numLit>
              <c:formatCode>General</c:formatCode>
              <c:ptCount val="9"/>
              <c:pt idx="3">
                <c:v>7.9949999999999992</c:v>
              </c:pt>
              <c:pt idx="7">
                <c:v>8.6649999999999991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10947</xdr:colOff>
      <xdr:row>16</xdr:row>
      <xdr:rowOff>175170</xdr:rowOff>
    </xdr:from>
    <xdr:to>
      <xdr:col>12</xdr:col>
      <xdr:colOff>541817</xdr:colOff>
      <xdr:row>32</xdr:row>
      <xdr:rowOff>65689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565616-C3D3-DDEF-D015-D73C85E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223" y="3098360"/>
          <a:ext cx="5413801" cy="261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i@ijg.net" TargetMode="External"/><Relationship Id="rId1" Type="http://schemas.openxmlformats.org/officeDocument/2006/relationships/hyperlink" Target="mailto:leon@ijg.net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4" bestFit="1" customWidth="1"/>
    <col min="4" max="4" width="2.85546875" style="93" customWidth="1"/>
    <col min="5" max="5" width="2.85546875" style="92" customWidth="1"/>
    <col min="6" max="6" width="10.7109375" style="7" bestFit="1" customWidth="1"/>
    <col min="7" max="8" width="9.140625" style="7"/>
    <col min="9" max="9" width="2.85546875" style="91" customWidth="1"/>
    <col min="10" max="10" width="10.140625" style="7" bestFit="1" customWidth="1"/>
    <col min="11" max="12" width="9.140625" style="7"/>
    <col min="13" max="13" width="2.7109375" style="91" customWidth="1"/>
    <col min="14" max="14" width="10.140625" style="7" bestFit="1" customWidth="1"/>
    <col min="15" max="16" width="9.140625" style="7"/>
    <col min="17" max="17" width="2.85546875" style="91" customWidth="1"/>
    <col min="18" max="18" width="10.140625" style="7" bestFit="1" customWidth="1"/>
    <col min="19" max="20" width="9.140625" style="7"/>
    <col min="21" max="21" width="2.85546875" style="91" customWidth="1"/>
    <col min="22" max="22" width="10.140625" style="7" bestFit="1" customWidth="1"/>
    <col min="23" max="24" width="9.140625" style="7"/>
    <col min="25" max="25" width="2.85546875" style="91" customWidth="1"/>
    <col min="26" max="26" width="10.140625" style="7" bestFit="1" customWidth="1"/>
    <col min="27" max="28" width="9.140625" style="7"/>
    <col min="29" max="29" width="2.85546875" style="91" customWidth="1"/>
    <col min="30" max="30" width="10.140625" style="7" bestFit="1" customWidth="1"/>
    <col min="31" max="32" width="9.140625" style="7"/>
    <col min="33" max="33" width="2.85546875" style="91" customWidth="1"/>
    <col min="34" max="16384" width="9.1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87" zoomScaleNormal="87" zoomScalePageLayoutView="33" workbookViewId="0">
      <selection activeCell="N16" sqref="N16:R16"/>
    </sheetView>
  </sheetViews>
  <sheetFormatPr defaultColWidth="8.85546875" defaultRowHeight="13.5"/>
  <cols>
    <col min="1" max="2" width="8.85546875" style="102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2"/>
  </cols>
  <sheetData>
    <row r="1" spans="4:20" ht="14.2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5.75">
      <c r="D11" s="110"/>
      <c r="E11" s="407" t="s">
        <v>0</v>
      </c>
      <c r="F11" s="408"/>
      <c r="G11" s="408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5.75">
      <c r="D12" s="403"/>
      <c r="E12" s="115" t="s">
        <v>168</v>
      </c>
      <c r="F12" s="115"/>
      <c r="G12" s="115"/>
      <c r="H12" s="115"/>
      <c r="I12" s="115"/>
      <c r="J12" s="115"/>
      <c r="K12" s="115"/>
      <c r="L12" s="116"/>
      <c r="N12" s="115"/>
      <c r="O12" s="410" t="s">
        <v>111</v>
      </c>
      <c r="P12" s="410"/>
      <c r="Q12" s="410" t="s">
        <v>125</v>
      </c>
      <c r="R12" s="411"/>
      <c r="S12" s="111"/>
    </row>
    <row r="13" spans="4:20" ht="15.75">
      <c r="D13" s="403"/>
      <c r="E13" s="117" t="s">
        <v>169</v>
      </c>
      <c r="F13" s="117"/>
      <c r="G13" s="117"/>
      <c r="H13" s="117"/>
      <c r="I13" s="117"/>
      <c r="J13" s="117"/>
      <c r="K13" s="117"/>
      <c r="L13" s="50"/>
      <c r="N13" s="117"/>
      <c r="O13" s="117" t="s">
        <v>152</v>
      </c>
      <c r="P13" s="378"/>
      <c r="Q13" s="117" t="s">
        <v>126</v>
      </c>
      <c r="R13" s="118"/>
      <c r="S13" s="111"/>
      <c r="T13" s="110"/>
    </row>
    <row r="14" spans="4:20" ht="15.75">
      <c r="D14" s="403"/>
      <c r="E14" s="379" t="s">
        <v>170</v>
      </c>
      <c r="F14" s="119"/>
      <c r="G14" s="379"/>
      <c r="H14" s="379"/>
      <c r="I14" s="379"/>
      <c r="J14" s="379"/>
      <c r="K14" s="119"/>
      <c r="L14" s="120"/>
      <c r="M14" s="120"/>
      <c r="N14" s="119"/>
      <c r="O14" s="379" t="s">
        <v>112</v>
      </c>
      <c r="P14" s="379"/>
      <c r="Q14" s="119" t="s">
        <v>127</v>
      </c>
      <c r="R14" s="121"/>
      <c r="S14" s="111"/>
    </row>
    <row r="15" spans="4:20">
      <c r="D15" s="110"/>
      <c r="S15" s="111"/>
    </row>
    <row r="16" spans="4:20" ht="21">
      <c r="D16" s="110"/>
      <c r="E16" s="409" t="s">
        <v>1</v>
      </c>
      <c r="F16" s="409"/>
      <c r="G16" s="409"/>
      <c r="H16" s="409"/>
      <c r="I16" s="409"/>
      <c r="J16" s="409"/>
      <c r="K16" s="409"/>
      <c r="L16" s="409"/>
      <c r="M16" s="409"/>
      <c r="N16" s="406">
        <v>45808</v>
      </c>
      <c r="O16" s="406"/>
      <c r="P16" s="406"/>
      <c r="Q16" s="406"/>
      <c r="R16" s="406"/>
      <c r="S16" s="111"/>
    </row>
    <row r="17" spans="4:19">
      <c r="D17" s="110"/>
      <c r="E17" s="422"/>
      <c r="F17" s="422"/>
      <c r="G17" s="422"/>
      <c r="H17" s="422"/>
      <c r="I17" s="422"/>
      <c r="J17" s="422"/>
      <c r="K17" s="422"/>
      <c r="L17" s="122"/>
      <c r="M17" s="122"/>
      <c r="N17" s="122"/>
      <c r="O17" s="122"/>
      <c r="P17" s="122"/>
      <c r="Q17" s="122"/>
      <c r="R17" s="122"/>
      <c r="S17" s="111"/>
    </row>
    <row r="18" spans="4:19" ht="13.5" customHeight="1">
      <c r="D18" s="110"/>
      <c r="E18" s="422"/>
      <c r="F18" s="422"/>
      <c r="G18" s="422"/>
      <c r="H18" s="422"/>
      <c r="I18" s="422"/>
      <c r="J18" s="422"/>
      <c r="K18" s="422"/>
      <c r="L18" s="122"/>
      <c r="N18" s="423" t="s">
        <v>5</v>
      </c>
      <c r="O18" s="423"/>
      <c r="Q18" s="423" t="s">
        <v>2</v>
      </c>
      <c r="R18" s="423"/>
      <c r="S18" s="111"/>
    </row>
    <row r="19" spans="4:19" ht="13.5" customHeight="1">
      <c r="D19" s="110"/>
      <c r="E19" s="422"/>
      <c r="F19" s="422"/>
      <c r="G19" s="422"/>
      <c r="H19" s="422"/>
      <c r="I19" s="422"/>
      <c r="J19" s="422"/>
      <c r="K19" s="422"/>
      <c r="L19" s="122"/>
      <c r="N19" s="423"/>
      <c r="O19" s="423"/>
      <c r="Q19" s="423"/>
      <c r="R19" s="423"/>
      <c r="S19" s="111"/>
    </row>
    <row r="20" spans="4:19">
      <c r="D20" s="110"/>
      <c r="E20" s="422"/>
      <c r="F20" s="422"/>
      <c r="G20" s="422"/>
      <c r="H20" s="422"/>
      <c r="I20" s="422"/>
      <c r="J20" s="422"/>
      <c r="K20" s="422"/>
      <c r="L20" s="122"/>
      <c r="M20" s="122"/>
      <c r="N20" s="122"/>
      <c r="O20" s="122"/>
      <c r="P20" s="122"/>
      <c r="Q20" s="122"/>
      <c r="R20" s="122"/>
      <c r="S20" s="111"/>
    </row>
    <row r="21" spans="4:19" ht="13.15" customHeight="1">
      <c r="D21" s="110"/>
      <c r="E21" s="422"/>
      <c r="F21" s="422"/>
      <c r="G21" s="422"/>
      <c r="H21" s="422"/>
      <c r="I21" s="422"/>
      <c r="J21" s="422"/>
      <c r="K21" s="422"/>
      <c r="L21" s="122"/>
      <c r="M21" s="7"/>
      <c r="N21" s="425" t="s">
        <v>137</v>
      </c>
      <c r="O21" s="425"/>
      <c r="Q21" s="412" t="s">
        <v>29</v>
      </c>
      <c r="R21" s="412"/>
      <c r="S21" s="111"/>
    </row>
    <row r="22" spans="4:19" ht="15">
      <c r="D22" s="110"/>
      <c r="E22" s="422"/>
      <c r="F22" s="422"/>
      <c r="G22" s="422"/>
      <c r="H22" s="422"/>
      <c r="I22" s="422"/>
      <c r="J22" s="422"/>
      <c r="K22" s="422"/>
      <c r="L22" s="122"/>
      <c r="M22" s="7"/>
      <c r="N22" s="7"/>
      <c r="O22" s="122"/>
      <c r="R22" s="122"/>
      <c r="S22" s="111"/>
    </row>
    <row r="23" spans="4:19" ht="13.5" customHeight="1">
      <c r="D23" s="110"/>
      <c r="E23" s="422"/>
      <c r="F23" s="422"/>
      <c r="G23" s="422"/>
      <c r="H23" s="422"/>
      <c r="I23" s="422"/>
      <c r="J23" s="422"/>
      <c r="K23" s="422"/>
      <c r="L23" s="122"/>
      <c r="N23" s="424" t="s">
        <v>4</v>
      </c>
      <c r="O23" s="424"/>
      <c r="Q23" s="423" t="s">
        <v>3</v>
      </c>
      <c r="R23" s="423"/>
      <c r="S23" s="111"/>
    </row>
    <row r="24" spans="4:19" ht="13.15" customHeight="1">
      <c r="D24" s="110"/>
      <c r="E24" s="422"/>
      <c r="F24" s="422"/>
      <c r="G24" s="422"/>
      <c r="H24" s="422"/>
      <c r="I24" s="422"/>
      <c r="J24" s="422"/>
      <c r="K24" s="422"/>
      <c r="L24" s="122"/>
      <c r="N24" s="424"/>
      <c r="O24" s="424"/>
      <c r="Q24" s="423"/>
      <c r="R24" s="423"/>
      <c r="S24" s="111"/>
    </row>
    <row r="25" spans="4:19" ht="13.15" customHeight="1">
      <c r="D25" s="110"/>
      <c r="E25" s="422"/>
      <c r="F25" s="422"/>
      <c r="G25" s="422"/>
      <c r="H25" s="422"/>
      <c r="I25" s="422"/>
      <c r="J25" s="422"/>
      <c r="K25" s="422"/>
      <c r="L25" s="122"/>
      <c r="N25" s="123"/>
      <c r="O25" s="123"/>
      <c r="S25" s="111"/>
    </row>
    <row r="26" spans="4:19" ht="13.15" customHeight="1">
      <c r="D26" s="110"/>
      <c r="E26" s="422"/>
      <c r="F26" s="422"/>
      <c r="G26" s="422"/>
      <c r="H26" s="422"/>
      <c r="I26" s="422"/>
      <c r="J26" s="422"/>
      <c r="K26" s="422"/>
      <c r="L26" s="122"/>
      <c r="N26" s="412" t="s">
        <v>56</v>
      </c>
      <c r="O26" s="412"/>
      <c r="Q26" s="412" t="s">
        <v>84</v>
      </c>
      <c r="R26" s="412"/>
      <c r="S26" s="111"/>
    </row>
    <row r="27" spans="4:19">
      <c r="D27" s="110"/>
      <c r="E27" s="422"/>
      <c r="F27" s="422"/>
      <c r="G27" s="422"/>
      <c r="H27" s="422"/>
      <c r="I27" s="422"/>
      <c r="J27" s="422"/>
      <c r="K27" s="422"/>
      <c r="L27" s="122"/>
      <c r="Q27" s="122"/>
      <c r="R27" s="122"/>
      <c r="S27" s="111"/>
    </row>
    <row r="28" spans="4:19" ht="13.15" customHeight="1">
      <c r="D28" s="110"/>
      <c r="E28" s="422"/>
      <c r="F28" s="422"/>
      <c r="G28" s="422"/>
      <c r="H28" s="422"/>
      <c r="I28" s="422"/>
      <c r="J28" s="422"/>
      <c r="K28" s="422"/>
      <c r="L28" s="122"/>
      <c r="N28" s="412" t="s">
        <v>57</v>
      </c>
      <c r="O28" s="412"/>
      <c r="Q28" s="412" t="s">
        <v>61</v>
      </c>
      <c r="R28" s="412"/>
      <c r="S28" s="111"/>
    </row>
    <row r="29" spans="4:19" ht="13.15" customHeight="1">
      <c r="D29" s="110"/>
      <c r="E29" s="422"/>
      <c r="F29" s="422"/>
      <c r="G29" s="422"/>
      <c r="H29" s="422"/>
      <c r="I29" s="422"/>
      <c r="J29" s="422"/>
      <c r="K29" s="422"/>
      <c r="L29" s="122"/>
      <c r="O29" s="122"/>
      <c r="S29" s="111"/>
    </row>
    <row r="30" spans="4:19" ht="13.15" customHeight="1">
      <c r="D30" s="110"/>
      <c r="E30" s="422"/>
      <c r="F30" s="422"/>
      <c r="G30" s="422"/>
      <c r="H30" s="422"/>
      <c r="I30" s="422"/>
      <c r="J30" s="422"/>
      <c r="K30" s="422"/>
      <c r="L30" s="122"/>
      <c r="O30" s="122"/>
      <c r="Q30" s="412" t="s">
        <v>17</v>
      </c>
      <c r="R30" s="412"/>
      <c r="S30" s="111"/>
    </row>
    <row r="31" spans="4:19" ht="13.15" customHeight="1">
      <c r="D31" s="110"/>
      <c r="E31" s="422"/>
      <c r="F31" s="422"/>
      <c r="G31" s="422"/>
      <c r="H31" s="422"/>
      <c r="I31" s="422"/>
      <c r="J31" s="422"/>
      <c r="K31" s="422"/>
      <c r="L31" s="122"/>
      <c r="O31" s="122"/>
      <c r="P31" s="122"/>
      <c r="Q31" s="122"/>
      <c r="R31" s="122"/>
      <c r="S31" s="111"/>
    </row>
    <row r="32" spans="4:19">
      <c r="D32" s="110"/>
      <c r="E32" s="422"/>
      <c r="F32" s="422"/>
      <c r="G32" s="422"/>
      <c r="H32" s="422"/>
      <c r="I32" s="422"/>
      <c r="J32" s="422"/>
      <c r="K32" s="422"/>
      <c r="L32" s="122"/>
      <c r="O32" s="122"/>
      <c r="P32" s="122"/>
      <c r="Q32" s="412" t="s">
        <v>29</v>
      </c>
      <c r="R32" s="412"/>
      <c r="S32" s="111"/>
    </row>
    <row r="33" spans="4:25">
      <c r="D33" s="110"/>
      <c r="E33" s="422"/>
      <c r="F33" s="422"/>
      <c r="G33" s="422"/>
      <c r="H33" s="422"/>
      <c r="I33" s="422"/>
      <c r="J33" s="422"/>
      <c r="K33" s="422"/>
      <c r="L33" s="122"/>
      <c r="M33" s="122"/>
      <c r="N33" s="122"/>
      <c r="O33" s="122"/>
      <c r="P33" s="122"/>
      <c r="Q33" s="122"/>
      <c r="R33" s="122"/>
      <c r="S33" s="111"/>
    </row>
    <row r="34" spans="4:25" ht="13.15" customHeight="1">
      <c r="D34" s="110"/>
      <c r="E34" s="422"/>
      <c r="F34" s="422"/>
      <c r="G34" s="422"/>
      <c r="H34" s="422"/>
      <c r="I34" s="422"/>
      <c r="J34" s="422"/>
      <c r="K34" s="422"/>
      <c r="L34" s="122"/>
      <c r="O34" s="122"/>
      <c r="P34" s="122"/>
      <c r="Q34" s="122"/>
      <c r="R34" s="122"/>
      <c r="S34" s="111"/>
    </row>
    <row r="35" spans="4:25" ht="8.4499999999999993" customHeight="1">
      <c r="D35" s="110"/>
      <c r="E35" s="413" t="s">
        <v>269</v>
      </c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5"/>
      <c r="S35" s="111"/>
    </row>
    <row r="36" spans="4:25" ht="13.15" customHeight="1">
      <c r="D36" s="110"/>
      <c r="E36" s="416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8"/>
      <c r="S36" s="111"/>
    </row>
    <row r="37" spans="4:25" ht="12.75" customHeight="1">
      <c r="D37" s="110"/>
      <c r="E37" s="416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8"/>
      <c r="S37" s="111"/>
    </row>
    <row r="38" spans="4:25" ht="12.75" customHeight="1">
      <c r="D38" s="110"/>
      <c r="E38" s="416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8"/>
      <c r="S38" s="111"/>
    </row>
    <row r="39" spans="4:25" ht="12.75" customHeight="1">
      <c r="D39" s="110"/>
      <c r="E39" s="416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8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16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8"/>
      <c r="S40" s="111"/>
      <c r="U40" s="103"/>
      <c r="V40" s="103"/>
      <c r="W40" s="103"/>
      <c r="X40" s="103"/>
      <c r="Y40" s="103"/>
    </row>
    <row r="41" spans="4:25" ht="13.15" customHeight="1">
      <c r="D41" s="110"/>
      <c r="E41" s="416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8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16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8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16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8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16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8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16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8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16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8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16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8"/>
      <c r="S47" s="111"/>
    </row>
    <row r="48" spans="4:25" ht="12.75" customHeight="1">
      <c r="D48" s="110"/>
      <c r="E48" s="416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8"/>
      <c r="S48" s="111"/>
    </row>
    <row r="49" spans="4:19" ht="12.75" customHeight="1">
      <c r="D49" s="110"/>
      <c r="E49" s="416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8"/>
      <c r="S49" s="111"/>
    </row>
    <row r="50" spans="4:19" ht="12.75" customHeight="1">
      <c r="D50" s="110"/>
      <c r="E50" s="416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8"/>
      <c r="S50" s="111"/>
    </row>
    <row r="51" spans="4:19" ht="12.75" customHeight="1">
      <c r="D51" s="110"/>
      <c r="E51" s="416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8"/>
      <c r="S51" s="111"/>
    </row>
    <row r="52" spans="4:19" ht="12.75" customHeight="1">
      <c r="D52" s="110"/>
      <c r="E52" s="416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8"/>
      <c r="S52" s="111"/>
    </row>
    <row r="53" spans="4:19" ht="12.75" customHeight="1">
      <c r="D53" s="110"/>
      <c r="E53" s="419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1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6"/>
    </row>
  </sheetData>
  <mergeCells count="19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Q32:R32" location="'Individual Bond Returns'!A1" display="Individual Returns" xr:uid="{9A57F9DB-D3CB-4CC7-8E63-AED768B260EB}"/>
    <hyperlink ref="N21:O21" location="Matrix!A1" display="Matrix" xr:uid="{295F6959-E49B-4F9E-9ED5-95F9A3D301D5}"/>
    <hyperlink ref="E14" r:id="rId2" xr:uid="{57282E1D-ED45-41CA-8EA2-407F0B7DDDD9}"/>
  </hyperlinks>
  <pageMargins left="0.7" right="0.7" top="0.75" bottom="0.75" header="0.3" footer="0.3"/>
  <pageSetup paperSize="9" scale="6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9" t="s">
        <v>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4.25" thickBot="1"/>
    <row r="4" spans="2:19" ht="15.75">
      <c r="B4" s="428" t="str">
        <f>"Namibian Returns by Asset Class [N$,%] - "&amp; TEXT(Map!$N$16, " mmmm yyyy")</f>
        <v>Namibian Returns by Asset Class [N$,%] -  May 2025</v>
      </c>
      <c r="C4" s="429"/>
      <c r="D4" s="429"/>
      <c r="E4" s="429"/>
      <c r="F4" s="429"/>
      <c r="G4" s="429"/>
      <c r="H4" s="429"/>
      <c r="I4" s="429"/>
      <c r="J4" s="429"/>
      <c r="K4" s="430"/>
      <c r="L4" s="16"/>
      <c r="M4" s="432" t="s">
        <v>6</v>
      </c>
      <c r="N4" s="432"/>
      <c r="O4" s="432"/>
      <c r="P4" s="432"/>
      <c r="Q4" s="432"/>
      <c r="R4" s="432"/>
      <c r="S4" s="432"/>
    </row>
    <row r="5" spans="2:19">
      <c r="B5" s="127"/>
      <c r="D5" s="128" t="s">
        <v>8</v>
      </c>
      <c r="E5" s="128" t="s">
        <v>9</v>
      </c>
      <c r="F5" s="128" t="s">
        <v>10</v>
      </c>
      <c r="G5" s="128" t="s">
        <v>11</v>
      </c>
      <c r="H5" s="128" t="s">
        <v>12</v>
      </c>
      <c r="I5" s="128" t="s">
        <v>13</v>
      </c>
      <c r="J5" s="128" t="s">
        <v>14</v>
      </c>
      <c r="K5" s="147" t="s">
        <v>113</v>
      </c>
      <c r="L5" s="10"/>
      <c r="M5" s="10"/>
      <c r="N5" s="10"/>
      <c r="O5" s="10"/>
      <c r="P5" s="10"/>
    </row>
    <row r="6" spans="2:19">
      <c r="B6" s="127"/>
      <c r="D6" s="3"/>
      <c r="E6" s="3"/>
      <c r="F6" s="3"/>
      <c r="G6" s="3"/>
      <c r="H6" s="3"/>
      <c r="I6" s="3"/>
      <c r="J6" s="3"/>
      <c r="K6" s="129"/>
      <c r="L6" s="3"/>
      <c r="M6" s="3"/>
      <c r="N6" s="3"/>
      <c r="O6" s="3"/>
      <c r="P6" s="3"/>
    </row>
    <row r="7" spans="2:19">
      <c r="B7" s="426" t="s">
        <v>15</v>
      </c>
      <c r="C7" s="427"/>
      <c r="D7" s="130">
        <v>3.859754999999998</v>
      </c>
      <c r="E7" s="130">
        <v>4.967845472985144</v>
      </c>
      <c r="F7" s="130">
        <v>-0.84517488112682004</v>
      </c>
      <c r="G7" s="130">
        <v>11.545340030342865</v>
      </c>
      <c r="H7" s="130">
        <v>1.8815168311719033</v>
      </c>
      <c r="I7" s="130">
        <v>4.8796286320505589</v>
      </c>
      <c r="J7" s="130">
        <v>17.852597652812396</v>
      </c>
      <c r="K7" s="131">
        <v>9.6413948742970934</v>
      </c>
      <c r="L7" s="12"/>
      <c r="M7" s="12"/>
      <c r="N7" s="12"/>
      <c r="O7" s="12"/>
      <c r="P7" s="12"/>
    </row>
    <row r="8" spans="2:19">
      <c r="B8" s="426" t="s">
        <v>16</v>
      </c>
      <c r="C8" s="427"/>
      <c r="D8" s="130">
        <v>0.67546099999999942</v>
      </c>
      <c r="E8" s="130">
        <v>5.6233142518226975</v>
      </c>
      <c r="F8" s="130">
        <v>8.6457985009417158</v>
      </c>
      <c r="G8" s="130">
        <v>14.855155273154974</v>
      </c>
      <c r="H8" s="130">
        <v>8.4844181653231701</v>
      </c>
      <c r="I8" s="130">
        <v>22.795985426889565</v>
      </c>
      <c r="J8" s="130">
        <v>13.074081865659926</v>
      </c>
      <c r="K8" s="131">
        <v>11.037765684884748</v>
      </c>
      <c r="L8" s="12"/>
      <c r="M8" s="12"/>
      <c r="N8" s="12"/>
      <c r="O8" s="12"/>
      <c r="P8" s="12"/>
    </row>
    <row r="9" spans="2:19">
      <c r="B9" s="149" t="s">
        <v>150</v>
      </c>
      <c r="C9" s="150"/>
      <c r="D9" s="130">
        <v>4.010539698326987E-2</v>
      </c>
      <c r="E9" s="130">
        <v>2.8770925528009972</v>
      </c>
      <c r="F9" s="130">
        <v>-2.509155290135745</v>
      </c>
      <c r="G9" s="130">
        <v>12.215124387061937</v>
      </c>
      <c r="H9" s="130">
        <v>-0.16249814888191771</v>
      </c>
      <c r="I9" s="130">
        <v>10.688251662772963</v>
      </c>
      <c r="J9" s="130">
        <v>18.979730685816708</v>
      </c>
      <c r="K9" s="394"/>
      <c r="L9" s="12"/>
      <c r="M9" s="12"/>
      <c r="N9" s="12"/>
      <c r="O9" s="12"/>
      <c r="P9" s="12"/>
    </row>
    <row r="10" spans="2:19">
      <c r="B10" s="132"/>
      <c r="C10" s="133"/>
      <c r="D10" s="130"/>
      <c r="E10" s="130"/>
      <c r="F10" s="130"/>
      <c r="G10" s="130"/>
      <c r="H10" s="130"/>
      <c r="I10" s="130"/>
      <c r="J10" s="130"/>
      <c r="K10" s="134"/>
      <c r="L10" s="12"/>
      <c r="M10" s="12"/>
      <c r="N10" s="12"/>
      <c r="O10" s="12"/>
      <c r="P10" s="12"/>
    </row>
    <row r="11" spans="2:19">
      <c r="B11" s="426" t="s">
        <v>17</v>
      </c>
      <c r="C11" s="427"/>
      <c r="D11" s="130">
        <v>2.8885162749113347</v>
      </c>
      <c r="E11" s="130">
        <v>1.9252969611055937</v>
      </c>
      <c r="F11" s="130">
        <v>2.2365681350786204</v>
      </c>
      <c r="G11" s="130">
        <v>17.916433162458411</v>
      </c>
      <c r="H11" s="130">
        <v>2.9397773386606429</v>
      </c>
      <c r="I11" s="130">
        <v>14.068072977291424</v>
      </c>
      <c r="J11" s="130">
        <v>11.494414582050894</v>
      </c>
      <c r="K11" s="131">
        <v>10.931470454591373</v>
      </c>
      <c r="L11" s="12"/>
      <c r="M11" s="12"/>
      <c r="N11" s="12"/>
      <c r="O11" s="12"/>
      <c r="P11" s="12"/>
    </row>
    <row r="12" spans="2:19">
      <c r="B12" s="433" t="s">
        <v>18</v>
      </c>
      <c r="C12" s="434"/>
      <c r="D12" s="130">
        <v>2.8885162749113347</v>
      </c>
      <c r="E12" s="130">
        <v>1.9252969611055937</v>
      </c>
      <c r="F12" s="130">
        <v>2.2365681350786204</v>
      </c>
      <c r="G12" s="130">
        <v>17.916433162458411</v>
      </c>
      <c r="H12" s="130">
        <v>2.9397773386606429</v>
      </c>
      <c r="I12" s="130">
        <v>14.068072977291424</v>
      </c>
      <c r="J12" s="130">
        <v>11.494414582050894</v>
      </c>
      <c r="K12" s="131">
        <v>10.931470454591373</v>
      </c>
      <c r="L12" s="12"/>
      <c r="M12" s="12"/>
      <c r="N12" s="12"/>
      <c r="O12" s="12"/>
      <c r="P12" s="12"/>
    </row>
    <row r="13" spans="2:19">
      <c r="B13" s="135" t="s">
        <v>128</v>
      </c>
      <c r="C13" s="136"/>
      <c r="D13" s="130"/>
      <c r="E13" s="130"/>
      <c r="F13" s="130"/>
      <c r="G13" s="130"/>
      <c r="H13" s="130"/>
      <c r="I13" s="130"/>
      <c r="J13" s="130"/>
      <c r="K13" s="131"/>
      <c r="L13" s="12"/>
      <c r="M13" s="12"/>
      <c r="N13" s="12"/>
      <c r="O13" s="12"/>
      <c r="P13" s="12"/>
    </row>
    <row r="14" spans="2:19">
      <c r="B14" s="426" t="s">
        <v>148</v>
      </c>
      <c r="C14" s="427"/>
      <c r="D14" s="130">
        <v>0.77062337074222942</v>
      </c>
      <c r="E14" s="130">
        <v>2.8341433263263438</v>
      </c>
      <c r="F14" s="130">
        <v>4.313073130270495</v>
      </c>
      <c r="G14" s="130">
        <v>10.524166338691066</v>
      </c>
      <c r="H14" s="130">
        <v>4.034615761115945</v>
      </c>
      <c r="I14" s="130">
        <v>12.650728615472318</v>
      </c>
      <c r="J14" s="130">
        <v>11.627565322243738</v>
      </c>
      <c r="K14" s="131"/>
      <c r="L14" s="12"/>
      <c r="M14" s="12"/>
      <c r="N14" s="12"/>
      <c r="O14" s="12"/>
      <c r="P14" s="12"/>
    </row>
    <row r="15" spans="2:19">
      <c r="B15" s="137"/>
      <c r="C15" s="133"/>
      <c r="D15" s="138"/>
      <c r="E15" s="138"/>
      <c r="F15" s="138"/>
      <c r="G15" s="138"/>
      <c r="H15" s="138"/>
      <c r="I15" s="138"/>
      <c r="J15" s="138"/>
      <c r="K15" s="139"/>
      <c r="L15" s="13"/>
      <c r="M15" s="13"/>
      <c r="N15" s="13"/>
      <c r="O15" s="13"/>
      <c r="P15" s="13"/>
    </row>
    <row r="16" spans="2:19">
      <c r="B16" s="435" t="s">
        <v>21</v>
      </c>
      <c r="C16" s="436"/>
      <c r="D16" s="130">
        <v>0.62577517790491921</v>
      </c>
      <c r="E16" s="130">
        <v>1.8953313246845793</v>
      </c>
      <c r="F16" s="130">
        <v>3.8643239189203316</v>
      </c>
      <c r="G16" s="130">
        <v>8.1676566879616885</v>
      </c>
      <c r="H16" s="130">
        <v>3.1746984710540938</v>
      </c>
      <c r="I16" s="130">
        <v>7.8111966041745307</v>
      </c>
      <c r="J16" s="130">
        <v>6.5225448117999685</v>
      </c>
      <c r="K16" s="131">
        <v>7.0537093463032274</v>
      </c>
      <c r="L16" s="12"/>
      <c r="M16" s="12"/>
      <c r="N16" s="12"/>
      <c r="O16" s="12"/>
      <c r="P16" s="12"/>
    </row>
    <row r="17" spans="2:24" ht="15.75" thickBot="1">
      <c r="B17" s="140"/>
      <c r="C17" s="141"/>
      <c r="D17" s="142"/>
      <c r="E17" s="142"/>
      <c r="F17" s="142"/>
      <c r="G17" s="142"/>
      <c r="H17" s="142"/>
      <c r="I17" s="142"/>
      <c r="J17" s="142"/>
      <c r="K17" s="143"/>
      <c r="L17" s="14"/>
      <c r="M17" s="14"/>
      <c r="N17" s="14"/>
      <c r="O17" s="14"/>
      <c r="P17" s="14"/>
    </row>
    <row r="18" spans="2:24" ht="15">
      <c r="B18" s="144" t="s">
        <v>19</v>
      </c>
      <c r="G18" s="145"/>
      <c r="K18" s="144" t="s">
        <v>28</v>
      </c>
    </row>
    <row r="19" spans="2:24" ht="15.75">
      <c r="B19" s="20" t="s">
        <v>129</v>
      </c>
      <c r="L19" s="16"/>
      <c r="M19" s="16"/>
      <c r="N19" s="16"/>
      <c r="O19" s="16"/>
      <c r="P19" s="16"/>
    </row>
    <row r="20" spans="2:24">
      <c r="B20" s="20" t="s">
        <v>130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32" t="s">
        <v>24</v>
      </c>
      <c r="N22" s="432"/>
      <c r="O22" s="432"/>
      <c r="P22" s="432"/>
      <c r="Q22" s="432"/>
      <c r="R22" s="432"/>
      <c r="S22" s="432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28" t="str">
        <f>"Namibian Returns by Asset Class [US$,%] - "&amp; TEXT(Map!$N$16, " mmmm yyyy")</f>
        <v>Namibian Returns by Asset Class [US$,%] -  May 2025</v>
      </c>
      <c r="C24" s="429"/>
      <c r="D24" s="429"/>
      <c r="E24" s="429"/>
      <c r="F24" s="429"/>
      <c r="G24" s="429"/>
      <c r="H24" s="429"/>
      <c r="I24" s="429"/>
      <c r="J24" s="429"/>
      <c r="K24" s="430"/>
      <c r="L24" s="12"/>
      <c r="M24" s="12"/>
      <c r="N24" s="12"/>
      <c r="O24" s="12"/>
      <c r="P24" s="12"/>
      <c r="V24" s="5"/>
      <c r="W24" s="5"/>
      <c r="X24" s="5"/>
    </row>
    <row r="25" spans="2:24">
      <c r="B25" s="127"/>
      <c r="D25" s="146" t="s">
        <v>8</v>
      </c>
      <c r="E25" s="146" t="s">
        <v>9</v>
      </c>
      <c r="F25" s="146" t="s">
        <v>10</v>
      </c>
      <c r="G25" s="146" t="s">
        <v>11</v>
      </c>
      <c r="H25" s="146" t="s">
        <v>12</v>
      </c>
      <c r="I25" s="146" t="s">
        <v>13</v>
      </c>
      <c r="J25" s="146" t="s">
        <v>20</v>
      </c>
      <c r="K25" s="147" t="s">
        <v>114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48"/>
      <c r="C26" s="133"/>
      <c r="D26" s="11"/>
      <c r="E26" s="11"/>
      <c r="F26" s="11"/>
      <c r="G26" s="11"/>
      <c r="H26" s="11"/>
      <c r="I26" s="11"/>
      <c r="J26" s="11"/>
      <c r="K26" s="134"/>
      <c r="L26" s="12"/>
      <c r="M26" s="12"/>
      <c r="N26" s="12"/>
      <c r="O26" s="12"/>
      <c r="P26" s="12"/>
      <c r="V26" s="6"/>
      <c r="W26" s="6"/>
      <c r="X26" s="6"/>
    </row>
    <row r="27" spans="2:24">
      <c r="B27" s="149" t="s">
        <v>23</v>
      </c>
      <c r="C27" s="150"/>
      <c r="D27" s="130">
        <v>3.3494975753636913</v>
      </c>
      <c r="E27" s="130">
        <v>3.8210935026412596</v>
      </c>
      <c r="F27" s="130">
        <v>0.30106595121843771</v>
      </c>
      <c r="G27" s="130">
        <v>4.3898970709949081</v>
      </c>
      <c r="H27" s="130">
        <v>4.6687441328245205</v>
      </c>
      <c r="I27" s="130">
        <v>-4.5803843837872948</v>
      </c>
      <c r="J27" s="130">
        <v>-0.51202957310109154</v>
      </c>
      <c r="K27" s="134">
        <v>-3.853650719046009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48"/>
      <c r="C28" s="133"/>
      <c r="D28" s="151"/>
      <c r="E28" s="151"/>
      <c r="F28" s="151"/>
      <c r="G28" s="151"/>
      <c r="H28" s="151"/>
      <c r="I28" s="151"/>
      <c r="J28" s="151"/>
      <c r="K28" s="134"/>
      <c r="L28" s="12"/>
      <c r="M28" s="12"/>
      <c r="N28" s="12"/>
      <c r="O28" s="12"/>
      <c r="P28" s="12"/>
      <c r="V28" s="6"/>
      <c r="W28" s="6"/>
      <c r="X28" s="6"/>
    </row>
    <row r="29" spans="2:24">
      <c r="B29" s="149" t="s">
        <v>15</v>
      </c>
      <c r="C29" s="150"/>
      <c r="D29" s="130">
        <v>7.3385349755036744</v>
      </c>
      <c r="E29" s="130">
        <v>8.9787649962159044</v>
      </c>
      <c r="F29" s="130">
        <v>-0.54665346370370571</v>
      </c>
      <c r="G29" s="130">
        <v>16.442065645166192</v>
      </c>
      <c r="H29" s="130">
        <v>6.6381041706598642</v>
      </c>
      <c r="I29" s="130">
        <v>7.5738500414002097E-2</v>
      </c>
      <c r="J29" s="130">
        <v>17.249157500162159</v>
      </c>
      <c r="K29" s="134">
        <v>5.4161984723516632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49" t="s">
        <v>16</v>
      </c>
      <c r="C30" s="150"/>
      <c r="D30" s="130">
        <v>4.0475831251812089</v>
      </c>
      <c r="E30" s="130">
        <v>9.6592798499734567</v>
      </c>
      <c r="F30" s="130">
        <v>8.9728940076574393</v>
      </c>
      <c r="G30" s="130">
        <v>19.897178370377855</v>
      </c>
      <c r="H30" s="130">
        <v>13.549278073445524</v>
      </c>
      <c r="I30" s="130">
        <v>17.171457286478599</v>
      </c>
      <c r="J30" s="130">
        <v>12.495109126995207</v>
      </c>
      <c r="K30" s="134">
        <v>6.7587580291565752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49" t="s">
        <v>150</v>
      </c>
      <c r="C31" s="150"/>
      <c r="D31" s="130">
        <v>3.3909463016465136</v>
      </c>
      <c r="E31" s="130">
        <v>6.80812245204232</v>
      </c>
      <c r="F31" s="130">
        <v>-2.2156435511591077</v>
      </c>
      <c r="G31" s="130">
        <v>17.141252845742862</v>
      </c>
      <c r="H31" s="130">
        <v>4.4986593611507253</v>
      </c>
      <c r="I31" s="130">
        <v>5.6183042689241347</v>
      </c>
      <c r="J31" s="130">
        <v>18.370519278709295</v>
      </c>
      <c r="K31" s="394"/>
      <c r="L31" s="12"/>
      <c r="M31" s="12"/>
      <c r="N31" s="12"/>
      <c r="O31" s="12"/>
      <c r="P31" s="12"/>
      <c r="V31" s="6"/>
      <c r="W31" s="6"/>
      <c r="X31" s="6"/>
    </row>
    <row r="32" spans="2:24">
      <c r="B32" s="132"/>
      <c r="C32" s="133"/>
      <c r="D32" s="130"/>
      <c r="E32" s="130"/>
      <c r="F32" s="130"/>
      <c r="G32" s="130"/>
      <c r="H32" s="130"/>
      <c r="I32" s="130"/>
      <c r="J32" s="130"/>
      <c r="K32" s="134"/>
      <c r="L32" s="13"/>
      <c r="M32" s="13"/>
      <c r="N32" s="13"/>
      <c r="O32" s="13"/>
      <c r="P32" s="13"/>
      <c r="V32" s="6"/>
      <c r="W32" s="6"/>
      <c r="X32" s="6"/>
    </row>
    <row r="33" spans="1:24">
      <c r="B33" s="149" t="s">
        <v>17</v>
      </c>
      <c r="C33" s="150"/>
      <c r="D33" s="130">
        <v>6.3347646328671736</v>
      </c>
      <c r="E33" s="130">
        <v>5.8199578608342017</v>
      </c>
      <c r="F33" s="130">
        <v>2.5443676314275798</v>
      </c>
      <c r="G33" s="130">
        <v>23.09284320807885</v>
      </c>
      <c r="H33" s="130">
        <v>7.7457721535019841</v>
      </c>
      <c r="I33" s="130">
        <v>8.8433167757524735</v>
      </c>
      <c r="J33" s="130">
        <v>10.923530207034847</v>
      </c>
      <c r="K33" s="134">
        <v>6.6565590457696944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49" t="s">
        <v>18</v>
      </c>
      <c r="C34" s="150"/>
      <c r="D34" s="130">
        <v>6.3347646328671736</v>
      </c>
      <c r="E34" s="130">
        <v>5.8199578608341351</v>
      </c>
      <c r="F34" s="130">
        <v>2.544367631427602</v>
      </c>
      <c r="G34" s="130">
        <v>23.09284320807885</v>
      </c>
      <c r="H34" s="130">
        <v>7.7457721535019841</v>
      </c>
      <c r="I34" s="130">
        <v>8.8446542899296876</v>
      </c>
      <c r="J34" s="130">
        <v>10.942876268768288</v>
      </c>
      <c r="K34" s="134">
        <v>6.6805728070718828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49" t="s">
        <v>128</v>
      </c>
      <c r="C35" s="150"/>
      <c r="D35" s="130"/>
      <c r="E35" s="130"/>
      <c r="F35" s="130"/>
      <c r="G35" s="130"/>
      <c r="H35" s="130"/>
      <c r="I35" s="130"/>
      <c r="J35" s="130"/>
      <c r="K35" s="134"/>
      <c r="V35" s="6"/>
      <c r="W35" s="6"/>
      <c r="X35" s="6"/>
    </row>
    <row r="36" spans="1:24">
      <c r="B36" s="426" t="s">
        <v>148</v>
      </c>
      <c r="C36" s="427"/>
      <c r="D36" s="130">
        <v>4.1459329572241188</v>
      </c>
      <c r="E36" s="130">
        <v>6.7635320954654077</v>
      </c>
      <c r="F36" s="130">
        <v>4.6271242761353193</v>
      </c>
      <c r="G36" s="130">
        <v>15.376063479534796</v>
      </c>
      <c r="H36" s="130">
        <v>8.8917257805695815</v>
      </c>
      <c r="I36" s="130">
        <v>7.4908922337466155</v>
      </c>
      <c r="J36" s="130">
        <v>11.055999176061103</v>
      </c>
      <c r="K36" s="134"/>
      <c r="V36" s="9"/>
      <c r="W36" s="9"/>
      <c r="X36" s="9"/>
    </row>
    <row r="37" spans="1:24">
      <c r="B37" s="132"/>
      <c r="C37" s="133"/>
      <c r="D37" s="138"/>
      <c r="E37" s="138"/>
      <c r="F37" s="138"/>
      <c r="G37" s="138"/>
      <c r="H37" s="138"/>
      <c r="I37" s="138"/>
      <c r="J37" s="138"/>
      <c r="K37" s="139"/>
    </row>
    <row r="38" spans="1:24">
      <c r="B38" s="149" t="s">
        <v>21</v>
      </c>
      <c r="C38" s="150"/>
      <c r="D38" s="130">
        <v>3.9962330776797561</v>
      </c>
      <c r="E38" s="130">
        <v>5.788847209426895</v>
      </c>
      <c r="F38" s="130">
        <v>4.1770240337034359</v>
      </c>
      <c r="G38" s="130">
        <v>12.916105480670348</v>
      </c>
      <c r="H38" s="130">
        <v>5.2344443219818348</v>
      </c>
      <c r="I38" s="130">
        <v>2.8730293909426941</v>
      </c>
      <c r="J38" s="130">
        <v>5.9771178803436964</v>
      </c>
      <c r="K38" s="134">
        <v>2.9091605474386384</v>
      </c>
      <c r="M38" s="19" t="s">
        <v>28</v>
      </c>
    </row>
    <row r="39" spans="1:24" ht="14.25" thickBot="1">
      <c r="B39" s="140"/>
      <c r="C39" s="141"/>
      <c r="D39" s="153"/>
      <c r="E39" s="153"/>
      <c r="F39" s="153"/>
      <c r="G39" s="153"/>
      <c r="H39" s="153"/>
      <c r="I39" s="153"/>
      <c r="J39" s="153"/>
      <c r="K39" s="143"/>
    </row>
    <row r="40" spans="1:24" ht="15">
      <c r="B40" s="144" t="s">
        <v>19</v>
      </c>
      <c r="G40" s="145"/>
      <c r="K40" s="144" t="s">
        <v>28</v>
      </c>
    </row>
    <row r="41" spans="1:24">
      <c r="A41" s="100"/>
      <c r="B41" s="20" t="s">
        <v>129</v>
      </c>
      <c r="L41" s="100"/>
      <c r="M41" s="100"/>
      <c r="N41" s="100"/>
      <c r="O41" s="100"/>
    </row>
    <row r="42" spans="1:24" ht="15.75">
      <c r="A42" s="100"/>
      <c r="B42" s="20" t="s">
        <v>130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1: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1:15">
      <c r="A52" s="100"/>
      <c r="B52" s="382"/>
      <c r="C52" s="382" t="str">
        <f>D5</f>
        <v>1 month</v>
      </c>
      <c r="D52" s="382" t="str">
        <f t="shared" ref="D52" si="0">E5</f>
        <v>3 month</v>
      </c>
      <c r="E52" s="382" t="str">
        <f>G5</f>
        <v>12 month</v>
      </c>
      <c r="F52" s="382" t="str">
        <f>H5</f>
        <v>year-to-date</v>
      </c>
      <c r="G52" s="382" t="str">
        <f>I5</f>
        <v>3 years*</v>
      </c>
      <c r="H52" s="382" t="str">
        <f>J5</f>
        <v>5  years*</v>
      </c>
      <c r="I52" s="382" t="str">
        <f>K5</f>
        <v>10  years*</v>
      </c>
      <c r="J52" s="382"/>
      <c r="K52" s="382"/>
      <c r="L52" s="100"/>
      <c r="M52" s="100"/>
      <c r="N52" s="100"/>
      <c r="O52" s="100"/>
    </row>
    <row r="53" spans="1:15">
      <c r="A53" s="100"/>
      <c r="B53" s="382" t="str">
        <f>B7</f>
        <v>NSX Overall Index</v>
      </c>
      <c r="C53" s="405">
        <f t="shared" ref="C53:D55" si="1">D7/100</f>
        <v>3.859754999999998E-2</v>
      </c>
      <c r="D53" s="405">
        <f t="shared" si="1"/>
        <v>4.967845472985144E-2</v>
      </c>
      <c r="E53" s="405">
        <f t="shared" ref="E53:I55" si="2">G7/100</f>
        <v>0.11545340030342865</v>
      </c>
      <c r="F53" s="405">
        <f t="shared" si="2"/>
        <v>1.8815168311719033E-2</v>
      </c>
      <c r="G53" s="405">
        <f t="shared" si="2"/>
        <v>4.8796286320505589E-2</v>
      </c>
      <c r="H53" s="405">
        <f t="shared" si="2"/>
        <v>0.17852597652812396</v>
      </c>
      <c r="I53" s="405">
        <f t="shared" si="2"/>
        <v>9.6413948742970934E-2</v>
      </c>
      <c r="J53" s="382"/>
      <c r="K53" s="382"/>
      <c r="L53" s="100"/>
      <c r="M53" s="100"/>
      <c r="N53" s="100"/>
      <c r="O53" s="100"/>
    </row>
    <row r="54" spans="1:15">
      <c r="A54" s="100"/>
      <c r="B54" s="382" t="str">
        <f>B8</f>
        <v>NSX Local Index</v>
      </c>
      <c r="C54" s="405">
        <f t="shared" si="1"/>
        <v>6.7546099999999942E-3</v>
      </c>
      <c r="D54" s="405">
        <f t="shared" si="1"/>
        <v>5.6233142518226975E-2</v>
      </c>
      <c r="E54" s="405">
        <f t="shared" si="2"/>
        <v>0.14855155273154974</v>
      </c>
      <c r="F54" s="405">
        <f t="shared" si="2"/>
        <v>8.4844181653231696E-2</v>
      </c>
      <c r="G54" s="405">
        <f t="shared" si="2"/>
        <v>0.22795985426889565</v>
      </c>
      <c r="H54" s="405">
        <f t="shared" si="2"/>
        <v>0.13074081865659926</v>
      </c>
      <c r="I54" s="405">
        <f t="shared" si="2"/>
        <v>0.11037765684884748</v>
      </c>
      <c r="J54" s="382"/>
      <c r="K54" s="382"/>
      <c r="L54" s="100"/>
      <c r="M54" s="100"/>
      <c r="N54" s="100"/>
      <c r="O54" s="100"/>
    </row>
    <row r="55" spans="1:15">
      <c r="A55" s="100"/>
      <c r="B55" s="382" t="s">
        <v>136</v>
      </c>
      <c r="C55" s="405">
        <f t="shared" si="1"/>
        <v>4.010539698326987E-4</v>
      </c>
      <c r="D55" s="405">
        <f t="shared" si="1"/>
        <v>2.8770925528009972E-2</v>
      </c>
      <c r="E55" s="405">
        <f t="shared" si="2"/>
        <v>0.12215124387061937</v>
      </c>
      <c r="F55" s="405">
        <f t="shared" si="2"/>
        <v>-1.6249814888191771E-3</v>
      </c>
      <c r="G55" s="405">
        <f t="shared" si="2"/>
        <v>0.10688251662772963</v>
      </c>
      <c r="H55" s="405">
        <f t="shared" si="2"/>
        <v>0.18979730685816709</v>
      </c>
      <c r="I55" s="405">
        <f t="shared" si="2"/>
        <v>0</v>
      </c>
      <c r="J55" s="382"/>
      <c r="K55" s="382"/>
      <c r="L55" s="100"/>
      <c r="M55" s="100"/>
      <c r="N55" s="100"/>
      <c r="O55" s="100"/>
    </row>
    <row r="56" spans="1:15">
      <c r="A56" s="100"/>
      <c r="B56" s="382" t="str">
        <f>B11</f>
        <v>IJG ALBI</v>
      </c>
      <c r="C56" s="405">
        <f>D11/100</f>
        <v>2.8885162749113347E-2</v>
      </c>
      <c r="D56" s="405">
        <f>E11/100</f>
        <v>1.9252969611055937E-2</v>
      </c>
      <c r="E56" s="405">
        <f>G11/100</f>
        <v>0.17916433162458412</v>
      </c>
      <c r="F56" s="405">
        <f>H11/100</f>
        <v>2.9397773386606429E-2</v>
      </c>
      <c r="G56" s="405">
        <f>I11/100</f>
        <v>0.14068072977291424</v>
      </c>
      <c r="H56" s="405">
        <f>J11/100</f>
        <v>0.11494414582050894</v>
      </c>
      <c r="I56" s="405">
        <f>K11/100</f>
        <v>0.10931470454591373</v>
      </c>
      <c r="J56" s="382"/>
      <c r="K56" s="382"/>
      <c r="L56" s="100"/>
      <c r="M56" s="100"/>
      <c r="N56" s="100"/>
      <c r="O56" s="100"/>
    </row>
    <row r="57" spans="1:15">
      <c r="A57" s="100"/>
      <c r="B57" s="382" t="str">
        <f>B14</f>
        <v>IJG ILBI</v>
      </c>
      <c r="C57" s="405">
        <f>D14/100</f>
        <v>7.7062337074222942E-3</v>
      </c>
      <c r="D57" s="405">
        <f>E14/100</f>
        <v>2.8341433263263438E-2</v>
      </c>
      <c r="E57" s="405">
        <f>G14/100</f>
        <v>0.10524166338691066</v>
      </c>
      <c r="F57" s="405">
        <f>H14/100</f>
        <v>4.034615761115945E-2</v>
      </c>
      <c r="G57" s="405">
        <f>I14/100</f>
        <v>0.12650728615472318</v>
      </c>
      <c r="H57" s="405">
        <f>J14/100</f>
        <v>0.11627565322243738</v>
      </c>
      <c r="I57" s="405">
        <f>K14/100</f>
        <v>0</v>
      </c>
      <c r="J57" s="382"/>
      <c r="K57" s="382"/>
      <c r="L57" s="100"/>
      <c r="M57" s="100"/>
      <c r="N57" s="100"/>
      <c r="O57" s="100"/>
    </row>
    <row r="58" spans="1:15">
      <c r="A58" s="100"/>
      <c r="B58" s="382" t="str">
        <f>B16</f>
        <v xml:space="preserve">IJG Money Market Index </v>
      </c>
      <c r="C58" s="405">
        <f>D16/100</f>
        <v>6.2577517790491921E-3</v>
      </c>
      <c r="D58" s="405">
        <f>E16/100</f>
        <v>1.8953313246845793E-2</v>
      </c>
      <c r="E58" s="405">
        <f>G16/100</f>
        <v>8.1676566879616885E-2</v>
      </c>
      <c r="F58" s="405">
        <f>H16/100</f>
        <v>3.1746984710540938E-2</v>
      </c>
      <c r="G58" s="405">
        <f>I16/100</f>
        <v>7.8111966041745307E-2</v>
      </c>
      <c r="H58" s="405">
        <f>J16/100</f>
        <v>6.5225448117999685E-2</v>
      </c>
      <c r="I58" s="405">
        <f>K16/100</f>
        <v>7.0537093463032274E-2</v>
      </c>
      <c r="J58" s="382"/>
      <c r="K58" s="382"/>
      <c r="L58" s="100"/>
      <c r="M58" s="100"/>
      <c r="N58" s="100"/>
      <c r="O58" s="100"/>
    </row>
    <row r="59" spans="1:15">
      <c r="A59" s="100"/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100"/>
      <c r="M59" s="100"/>
      <c r="N59" s="100"/>
      <c r="O59" s="100"/>
    </row>
    <row r="60" spans="1:15">
      <c r="B60" s="382"/>
      <c r="C60" s="382"/>
      <c r="D60" s="382"/>
      <c r="E60" s="382"/>
      <c r="F60" s="382"/>
      <c r="G60" s="382"/>
      <c r="H60" s="382"/>
      <c r="I60" s="382"/>
      <c r="J60" s="382"/>
      <c r="K60" s="382"/>
    </row>
    <row r="61" spans="1:15">
      <c r="B61" s="382"/>
      <c r="C61" s="382"/>
      <c r="D61" s="382"/>
      <c r="E61" s="382"/>
      <c r="F61" s="382"/>
      <c r="G61" s="382"/>
      <c r="H61" s="382"/>
      <c r="I61" s="382"/>
      <c r="J61" s="382"/>
      <c r="K61" s="382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2:13" ht="21">
      <c r="C2" s="409" t="str">
        <f>"Asset Class Matrix [N$,%] - "&amp; TEXT(Map!$N$16, " mmmm yyyy")</f>
        <v>Asset Class Matrix [N$,%] -  May 2025</v>
      </c>
      <c r="D2" s="409"/>
      <c r="E2" s="409"/>
      <c r="F2" s="409"/>
      <c r="G2" s="409"/>
      <c r="H2" s="409"/>
      <c r="I2" s="409"/>
      <c r="J2" s="409"/>
      <c r="K2" s="409"/>
      <c r="L2" s="104" t="s">
        <v>7</v>
      </c>
      <c r="M2" s="104"/>
    </row>
    <row r="4" spans="2:13">
      <c r="D4" s="387" t="s">
        <v>138</v>
      </c>
      <c r="E4" s="387" t="s">
        <v>139</v>
      </c>
      <c r="F4" s="387" t="s">
        <v>140</v>
      </c>
      <c r="G4" s="387" t="s">
        <v>141</v>
      </c>
      <c r="H4" s="387" t="s">
        <v>142</v>
      </c>
      <c r="I4" s="387" t="s">
        <v>143</v>
      </c>
      <c r="J4" s="387" t="s">
        <v>144</v>
      </c>
      <c r="K4" s="387" t="s">
        <v>145</v>
      </c>
    </row>
    <row r="5" spans="2:13" ht="70.150000000000006" customHeight="1">
      <c r="B5" s="396" t="s">
        <v>153</v>
      </c>
      <c r="D5" s="388" t="s">
        <v>173</v>
      </c>
      <c r="E5" s="389" t="s">
        <v>180</v>
      </c>
      <c r="F5" s="389" t="s">
        <v>187</v>
      </c>
      <c r="G5" s="389" t="s">
        <v>194</v>
      </c>
      <c r="H5" s="390" t="s">
        <v>201</v>
      </c>
      <c r="I5" s="389" t="s">
        <v>208</v>
      </c>
      <c r="J5" s="391" t="s">
        <v>215</v>
      </c>
      <c r="K5" s="389" t="s">
        <v>172</v>
      </c>
    </row>
    <row r="6" spans="2:13" ht="70.150000000000006" customHeight="1">
      <c r="B6" s="397"/>
      <c r="D6" s="390" t="s">
        <v>174</v>
      </c>
      <c r="E6" s="388" t="s">
        <v>181</v>
      </c>
      <c r="F6" s="395" t="s">
        <v>188</v>
      </c>
      <c r="G6" s="395" t="s">
        <v>195</v>
      </c>
      <c r="H6" s="389" t="s">
        <v>202</v>
      </c>
      <c r="I6" s="390" t="s">
        <v>209</v>
      </c>
      <c r="J6" s="388" t="s">
        <v>216</v>
      </c>
      <c r="K6" s="390" t="s">
        <v>222</v>
      </c>
    </row>
    <row r="7" spans="2:13" ht="70.150000000000006" customHeight="1">
      <c r="B7" s="398"/>
      <c r="D7" s="395" t="s">
        <v>175</v>
      </c>
      <c r="E7" s="391" t="s">
        <v>182</v>
      </c>
      <c r="F7" s="393" t="s">
        <v>189</v>
      </c>
      <c r="G7" s="393" t="s">
        <v>196</v>
      </c>
      <c r="H7" s="391" t="s">
        <v>203</v>
      </c>
      <c r="I7" s="395" t="s">
        <v>210</v>
      </c>
      <c r="J7" s="389" t="s">
        <v>217</v>
      </c>
      <c r="K7" s="388" t="s">
        <v>223</v>
      </c>
    </row>
    <row r="8" spans="2:13" ht="70.150000000000006" customHeight="1">
      <c r="B8" s="398"/>
      <c r="D8" s="389" t="s">
        <v>176</v>
      </c>
      <c r="E8" s="395" t="s">
        <v>183</v>
      </c>
      <c r="F8" s="392" t="s">
        <v>190</v>
      </c>
      <c r="G8" s="390" t="s">
        <v>197</v>
      </c>
      <c r="H8" s="388" t="s">
        <v>204</v>
      </c>
      <c r="I8" s="391" t="s">
        <v>211</v>
      </c>
      <c r="J8" s="395" t="s">
        <v>218</v>
      </c>
      <c r="K8" s="393" t="s">
        <v>224</v>
      </c>
    </row>
    <row r="9" spans="2:13" ht="70.150000000000006" customHeight="1">
      <c r="D9" s="393" t="s">
        <v>177</v>
      </c>
      <c r="E9" s="390" t="s">
        <v>184</v>
      </c>
      <c r="F9" s="390" t="s">
        <v>191</v>
      </c>
      <c r="G9" s="392" t="s">
        <v>198</v>
      </c>
      <c r="H9" s="395" t="s">
        <v>205</v>
      </c>
      <c r="I9" s="393" t="s">
        <v>212</v>
      </c>
      <c r="J9" s="390" t="s">
        <v>219</v>
      </c>
      <c r="K9" s="392" t="s">
        <v>171</v>
      </c>
    </row>
    <row r="10" spans="2:13" ht="70.150000000000006" customHeight="1">
      <c r="D10" s="392" t="s">
        <v>178</v>
      </c>
      <c r="E10" s="393" t="s">
        <v>185</v>
      </c>
      <c r="F10" s="388" t="s">
        <v>192</v>
      </c>
      <c r="G10" s="388" t="s">
        <v>199</v>
      </c>
      <c r="H10" s="393" t="s">
        <v>206</v>
      </c>
      <c r="I10" s="388" t="s">
        <v>213</v>
      </c>
      <c r="J10" s="393" t="s">
        <v>220</v>
      </c>
      <c r="K10" s="404"/>
    </row>
    <row r="11" spans="2:13" ht="70.150000000000006" customHeight="1">
      <c r="B11" s="399" t="s">
        <v>154</v>
      </c>
      <c r="D11" s="391" t="s">
        <v>179</v>
      </c>
      <c r="E11" s="392" t="s">
        <v>186</v>
      </c>
      <c r="F11" s="391" t="s">
        <v>193</v>
      </c>
      <c r="G11" s="391" t="s">
        <v>200</v>
      </c>
      <c r="H11" s="392" t="s">
        <v>207</v>
      </c>
      <c r="I11" s="392" t="s">
        <v>214</v>
      </c>
      <c r="J11" s="392" t="s">
        <v>221</v>
      </c>
      <c r="K11" s="404"/>
    </row>
    <row r="12" spans="2:13">
      <c r="D12" s="144" t="s">
        <v>19</v>
      </c>
      <c r="K12" s="20"/>
    </row>
    <row r="13" spans="2:13">
      <c r="D13" s="144" t="s">
        <v>151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Normal="10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9" t="s">
        <v>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4.25" thickBot="1"/>
    <row r="4" spans="2:19" ht="16.5" thickBot="1">
      <c r="B4" s="438" t="str">
        <f>"Index Total Returns [N$, %] - "&amp; TEXT(Map!$N$16, " mmmm yyyy")</f>
        <v>Index Total Returns [N$, %] -  May 2025</v>
      </c>
      <c r="C4" s="439"/>
      <c r="D4" s="439"/>
      <c r="E4" s="439"/>
      <c r="F4" s="439"/>
      <c r="G4" s="439"/>
      <c r="H4" s="439"/>
      <c r="I4" s="439"/>
      <c r="J4" s="439"/>
      <c r="K4" s="440"/>
      <c r="L4" s="16"/>
      <c r="M4" s="437" t="str">
        <f>"Index Total Returns [N$] – "&amp; TEXT(Map!$N$16, " mmmm yyyy")</f>
        <v>Index Total Returns [N$] –  May 2025</v>
      </c>
      <c r="N4" s="437"/>
      <c r="O4" s="437"/>
      <c r="P4" s="437"/>
      <c r="Q4" s="437"/>
      <c r="R4" s="437"/>
      <c r="S4" s="437"/>
    </row>
    <row r="5" spans="2:19">
      <c r="B5" s="154"/>
      <c r="C5" s="155" t="s">
        <v>25</v>
      </c>
      <c r="D5" s="155" t="s">
        <v>8</v>
      </c>
      <c r="E5" s="155" t="s">
        <v>9</v>
      </c>
      <c r="F5" s="155" t="s">
        <v>10</v>
      </c>
      <c r="G5" s="155" t="s">
        <v>11</v>
      </c>
      <c r="H5" s="155" t="s">
        <v>12</v>
      </c>
      <c r="I5" s="155" t="s">
        <v>13</v>
      </c>
      <c r="J5" s="155" t="s">
        <v>20</v>
      </c>
      <c r="K5" s="156" t="s">
        <v>114</v>
      </c>
      <c r="L5" s="10"/>
      <c r="M5" s="10"/>
      <c r="N5" s="10"/>
      <c r="O5" s="10"/>
      <c r="P5" s="10"/>
    </row>
    <row r="6" spans="2:19">
      <c r="B6" s="157" t="str">
        <f>Summary!B7</f>
        <v>NSX Overall Index</v>
      </c>
      <c r="C6" s="128" t="s">
        <v>27</v>
      </c>
      <c r="D6" s="158">
        <f>Summary!D7</f>
        <v>3.859754999999998</v>
      </c>
      <c r="E6" s="158">
        <f>Summary!E7</f>
        <v>4.967845472985144</v>
      </c>
      <c r="F6" s="158">
        <f>Summary!F7</f>
        <v>-0.84517488112682004</v>
      </c>
      <c r="G6" s="158">
        <f>Summary!G7</f>
        <v>11.545340030342865</v>
      </c>
      <c r="H6" s="158">
        <f>Summary!H7</f>
        <v>1.8815168311719033</v>
      </c>
      <c r="I6" s="158">
        <f>Summary!I7</f>
        <v>4.8796286320505589</v>
      </c>
      <c r="J6" s="158">
        <f>Summary!J7</f>
        <v>17.852597652812396</v>
      </c>
      <c r="K6" s="159">
        <f>Summary!K7</f>
        <v>9.6413948742970934</v>
      </c>
      <c r="L6" s="3"/>
      <c r="M6" s="3"/>
      <c r="N6" s="3"/>
      <c r="O6" s="3"/>
      <c r="P6" s="3"/>
    </row>
    <row r="7" spans="2:19">
      <c r="B7" s="157" t="str">
        <f>Summary!B8</f>
        <v>NSX Local Index</v>
      </c>
      <c r="C7" s="128" t="s">
        <v>26</v>
      </c>
      <c r="D7" s="158">
        <f>Summary!D8</f>
        <v>0.67546099999999942</v>
      </c>
      <c r="E7" s="158">
        <f>Summary!E8</f>
        <v>5.6233142518226975</v>
      </c>
      <c r="F7" s="158">
        <f>Summary!F8</f>
        <v>8.6457985009417158</v>
      </c>
      <c r="G7" s="158">
        <f>Summary!G8</f>
        <v>14.855155273154974</v>
      </c>
      <c r="H7" s="158">
        <f>Summary!H8</f>
        <v>8.4844181653231701</v>
      </c>
      <c r="I7" s="158">
        <f>Summary!I8</f>
        <v>22.795985426889565</v>
      </c>
      <c r="J7" s="158">
        <f>Summary!J8</f>
        <v>13.074081865659926</v>
      </c>
      <c r="K7" s="159">
        <f>Summary!K8</f>
        <v>11.037765684884748</v>
      </c>
      <c r="L7" s="12"/>
      <c r="M7" s="12"/>
      <c r="N7" s="12"/>
      <c r="O7" s="12"/>
      <c r="P7" s="12"/>
    </row>
    <row r="8" spans="2:19">
      <c r="B8" s="157" t="str">
        <f>Summary!B9</f>
        <v>NSX Capped Overall Index</v>
      </c>
      <c r="C8" s="128" t="s">
        <v>149</v>
      </c>
      <c r="D8" s="158">
        <f>Summary!D9</f>
        <v>4.010539698326987E-2</v>
      </c>
      <c r="E8" s="158">
        <f>Summary!E9</f>
        <v>2.8770925528009972</v>
      </c>
      <c r="F8" s="158">
        <f>Summary!F9</f>
        <v>-2.509155290135745</v>
      </c>
      <c r="G8" s="158">
        <f>Summary!G9</f>
        <v>12.215124387061937</v>
      </c>
      <c r="H8" s="158">
        <f>Summary!H9</f>
        <v>-0.16249814888191771</v>
      </c>
      <c r="I8" s="158">
        <f>Summary!I9</f>
        <v>10.688251662772963</v>
      </c>
      <c r="J8" s="158">
        <f>Summary!J9</f>
        <v>18.979730685816708</v>
      </c>
      <c r="K8" s="159"/>
      <c r="L8" s="12"/>
      <c r="M8" s="12"/>
      <c r="N8" s="12"/>
      <c r="O8" s="12"/>
      <c r="P8" s="12"/>
    </row>
    <row r="9" spans="2:19" ht="14.25" thickBot="1">
      <c r="B9" s="441"/>
      <c r="C9" s="442"/>
      <c r="D9" s="160"/>
      <c r="E9" s="160"/>
      <c r="F9" s="160"/>
      <c r="G9" s="160"/>
      <c r="H9" s="160"/>
      <c r="I9" s="160"/>
      <c r="J9" s="160"/>
      <c r="K9" s="161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2"/>
      <c r="E10" s="162"/>
      <c r="F10" s="162"/>
      <c r="G10" s="162"/>
      <c r="H10" s="162"/>
      <c r="I10" s="162"/>
      <c r="J10" s="162"/>
      <c r="K10" s="105" t="s">
        <v>28</v>
      </c>
      <c r="L10" s="12"/>
      <c r="M10" s="12"/>
      <c r="N10" s="12"/>
      <c r="O10" s="12"/>
      <c r="P10" s="12"/>
    </row>
    <row r="11" spans="2:19">
      <c r="B11" s="447"/>
      <c r="C11" s="448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45"/>
      <c r="C12" s="445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45"/>
      <c r="C13" s="445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6"/>
      <c r="C16" s="446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38" t="str">
        <f>"Index Total Returns [US$, %] -"&amp; TEXT(Map!$N$16, " mmmm yyyy")</f>
        <v>Index Total Returns [US$, %] - May 2025</v>
      </c>
      <c r="C22" s="439"/>
      <c r="D22" s="439"/>
      <c r="E22" s="439"/>
      <c r="F22" s="439"/>
      <c r="G22" s="439"/>
      <c r="H22" s="439"/>
      <c r="I22" s="439"/>
      <c r="J22" s="439"/>
      <c r="K22" s="440"/>
      <c r="L22" s="12"/>
      <c r="M22" s="437" t="str">
        <f>"Index Total Returns [US$] -"&amp; TEXT(Map!$N$16, " mmmm yyyy")</f>
        <v>Index Total Returns [US$] - May 2025</v>
      </c>
      <c r="N22" s="437"/>
      <c r="O22" s="437"/>
      <c r="P22" s="437"/>
      <c r="Q22" s="437"/>
      <c r="R22" s="437"/>
      <c r="S22" s="437"/>
    </row>
    <row r="23" spans="2:24" ht="15.75">
      <c r="B23" s="163"/>
      <c r="C23" s="164" t="s">
        <v>25</v>
      </c>
      <c r="D23" s="164" t="s">
        <v>8</v>
      </c>
      <c r="E23" s="164" t="s">
        <v>9</v>
      </c>
      <c r="F23" s="164" t="s">
        <v>10</v>
      </c>
      <c r="G23" s="164" t="s">
        <v>11</v>
      </c>
      <c r="H23" s="164" t="s">
        <v>12</v>
      </c>
      <c r="I23" s="164" t="s">
        <v>13</v>
      </c>
      <c r="J23" s="164" t="s">
        <v>20</v>
      </c>
      <c r="K23" s="165" t="s">
        <v>114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43" t="s">
        <v>22</v>
      </c>
      <c r="C24" s="444"/>
      <c r="D24" s="158">
        <f>Summary!D27</f>
        <v>3.3494975753636913</v>
      </c>
      <c r="E24" s="158">
        <f>Summary!E27</f>
        <v>3.8210935026412596</v>
      </c>
      <c r="F24" s="158">
        <f>Summary!F27</f>
        <v>0.30106595121843771</v>
      </c>
      <c r="G24" s="158">
        <f>Summary!G27</f>
        <v>4.3898970709949081</v>
      </c>
      <c r="H24" s="158">
        <f>Summary!H27</f>
        <v>4.6687441328245205</v>
      </c>
      <c r="I24" s="158">
        <f>Summary!I27</f>
        <v>-4.5803843837872948</v>
      </c>
      <c r="J24" s="158">
        <f>Summary!J27</f>
        <v>-0.51202957310109154</v>
      </c>
      <c r="K24" s="159">
        <f>Summary!K27</f>
        <v>-3.853650719046009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6"/>
      <c r="C25" s="167"/>
      <c r="D25" s="158"/>
      <c r="E25" s="158"/>
      <c r="F25" s="158"/>
      <c r="G25" s="158"/>
      <c r="H25" s="158"/>
      <c r="I25" s="158"/>
      <c r="J25" s="158"/>
      <c r="K25" s="159"/>
      <c r="L25" s="12"/>
      <c r="M25" s="12"/>
      <c r="N25" s="12"/>
      <c r="O25" s="12"/>
      <c r="P25" s="12"/>
      <c r="V25" s="2"/>
      <c r="W25" s="2"/>
      <c r="X25" s="2"/>
    </row>
    <row r="26" spans="2:24">
      <c r="B26" s="157" t="s">
        <v>15</v>
      </c>
      <c r="C26" s="128" t="s">
        <v>27</v>
      </c>
      <c r="D26" s="158">
        <f>Summary!D29</f>
        <v>7.3385349755036744</v>
      </c>
      <c r="E26" s="158">
        <f>Summary!E29</f>
        <v>8.9787649962159044</v>
      </c>
      <c r="F26" s="158">
        <f>Summary!F29</f>
        <v>-0.54665346370370571</v>
      </c>
      <c r="G26" s="158">
        <f>Summary!G29</f>
        <v>16.442065645166192</v>
      </c>
      <c r="H26" s="158">
        <f>Summary!H29</f>
        <v>6.6381041706598642</v>
      </c>
      <c r="I26" s="158">
        <f>Summary!I29</f>
        <v>7.5738500414002097E-2</v>
      </c>
      <c r="J26" s="158">
        <f>Summary!J29</f>
        <v>17.249157500162159</v>
      </c>
      <c r="K26" s="159">
        <f>Summary!K29</f>
        <v>5.4161984723516632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7" t="s">
        <v>16</v>
      </c>
      <c r="C27" s="128" t="s">
        <v>26</v>
      </c>
      <c r="D27" s="158">
        <f>Summary!D30</f>
        <v>4.0475831251812089</v>
      </c>
      <c r="E27" s="158">
        <f>Summary!E30</f>
        <v>9.6592798499734567</v>
      </c>
      <c r="F27" s="158">
        <f>Summary!F30</f>
        <v>8.9728940076574393</v>
      </c>
      <c r="G27" s="158">
        <f>Summary!G30</f>
        <v>19.897178370377855</v>
      </c>
      <c r="H27" s="158">
        <f>Summary!H30</f>
        <v>13.549278073445524</v>
      </c>
      <c r="I27" s="158">
        <f>Summary!I30</f>
        <v>17.171457286478599</v>
      </c>
      <c r="J27" s="158">
        <f>Summary!J30</f>
        <v>12.495109126995207</v>
      </c>
      <c r="K27" s="159">
        <f>Summary!K30</f>
        <v>6.7587580291565752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7" t="s">
        <v>150</v>
      </c>
      <c r="C28" s="128" t="s">
        <v>149</v>
      </c>
      <c r="D28" s="158">
        <f>Summary!D31</f>
        <v>3.3909463016465136</v>
      </c>
      <c r="E28" s="158">
        <f>Summary!E31</f>
        <v>6.80812245204232</v>
      </c>
      <c r="F28" s="158">
        <f>Summary!F31</f>
        <v>-2.2156435511591077</v>
      </c>
      <c r="G28" s="158">
        <f>Summary!G31</f>
        <v>17.141252845742862</v>
      </c>
      <c r="H28" s="158">
        <f>Summary!H31</f>
        <v>4.4986593611507253</v>
      </c>
      <c r="I28" s="158">
        <f>Summary!I31</f>
        <v>5.6183042689241347</v>
      </c>
      <c r="J28" s="158">
        <f>Summary!J31</f>
        <v>18.370519278709295</v>
      </c>
      <c r="K28" s="159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0"/>
      <c r="C29" s="169"/>
      <c r="D29" s="169"/>
      <c r="E29" s="169"/>
      <c r="F29" s="169"/>
      <c r="G29" s="169"/>
      <c r="H29" s="169"/>
      <c r="I29" s="169"/>
      <c r="J29" s="169"/>
      <c r="K29" s="170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2"/>
      <c r="E30" s="162"/>
      <c r="F30" s="162"/>
      <c r="G30" s="162"/>
      <c r="H30" s="162"/>
      <c r="I30" s="162"/>
      <c r="J30" s="162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8"/>
  <sheetViews>
    <sheetView zoomScale="85" zoomScaleNormal="85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09" t="str">
        <f>"Individual Equity Total Returns [N$,%]" &amp; TEXT(Map!$N$16, " mmmm yyyy")</f>
        <v>Individual Equity Total Returns [N$,%] May 2025</v>
      </c>
      <c r="C2" s="409"/>
      <c r="D2" s="409"/>
      <c r="E2" s="409"/>
      <c r="F2" s="409"/>
      <c r="G2" s="409"/>
      <c r="H2" s="449" t="s">
        <v>7</v>
      </c>
      <c r="I2" s="449"/>
    </row>
    <row r="3" spans="2:11" ht="22.9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27">
      <c r="B4" s="362"/>
      <c r="C4" s="363" t="s">
        <v>77</v>
      </c>
      <c r="D4" s="363" t="s">
        <v>101</v>
      </c>
      <c r="E4" s="364" t="s">
        <v>8</v>
      </c>
      <c r="F4" s="364" t="s">
        <v>9</v>
      </c>
      <c r="G4" s="364" t="s">
        <v>10</v>
      </c>
      <c r="H4" s="364" t="s">
        <v>11</v>
      </c>
      <c r="I4" s="364" t="s">
        <v>12</v>
      </c>
    </row>
    <row r="5" spans="2:11">
      <c r="B5" s="367" t="s">
        <v>225</v>
      </c>
      <c r="C5" s="368"/>
      <c r="D5" s="369"/>
      <c r="E5" s="370">
        <v>2.55211424626637</v>
      </c>
      <c r="F5" s="370">
        <v>7.8382559193640384</v>
      </c>
      <c r="G5" s="370">
        <v>1.9681786679406084</v>
      </c>
      <c r="H5" s="370">
        <v>29.913144627889167</v>
      </c>
      <c r="I5" s="370">
        <v>4.5583890466039172</v>
      </c>
      <c r="J5" s="83"/>
    </row>
    <row r="6" spans="2:11">
      <c r="B6" s="85" t="s">
        <v>226</v>
      </c>
      <c r="C6" s="368"/>
      <c r="D6" s="369"/>
      <c r="E6" s="21">
        <v>1.5845294544267667</v>
      </c>
      <c r="F6" s="21">
        <v>7.7250130660311127</v>
      </c>
      <c r="G6" s="21">
        <v>-0.16121112358493458</v>
      </c>
      <c r="H6" s="21">
        <v>28.310915675551801</v>
      </c>
      <c r="I6" s="21">
        <v>3.4300750936098461</v>
      </c>
      <c r="J6" s="83"/>
    </row>
    <row r="7" spans="2:11">
      <c r="B7" s="56" t="s">
        <v>227</v>
      </c>
      <c r="C7" s="368">
        <v>2155</v>
      </c>
      <c r="D7" s="371">
        <v>1.7501180893334358E-3</v>
      </c>
      <c r="E7" s="22">
        <v>0.84230229999999995</v>
      </c>
      <c r="F7" s="22">
        <v>4.963622</v>
      </c>
      <c r="G7" s="22">
        <v>8.1381309999999996</v>
      </c>
      <c r="H7" s="22">
        <v>23.347429999999999</v>
      </c>
      <c r="I7" s="22">
        <v>7.7177689999999997</v>
      </c>
      <c r="J7" s="83"/>
    </row>
    <row r="8" spans="2:11">
      <c r="B8" s="56" t="s">
        <v>228</v>
      </c>
      <c r="C8" s="368">
        <v>7451.0000000000009</v>
      </c>
      <c r="D8" s="371">
        <v>0.22860151043076196</v>
      </c>
      <c r="E8" s="22">
        <v>2.5884619999999998</v>
      </c>
      <c r="F8" s="22">
        <v>8.7016650000000002</v>
      </c>
      <c r="G8" s="22">
        <v>-0.10014639999999998</v>
      </c>
      <c r="H8" s="22">
        <v>21.472570000000001</v>
      </c>
      <c r="I8" s="22">
        <v>1.188714</v>
      </c>
      <c r="J8" s="83"/>
    </row>
    <row r="9" spans="2:11">
      <c r="B9" s="56" t="s">
        <v>229</v>
      </c>
      <c r="C9" s="368">
        <v>4711</v>
      </c>
      <c r="D9" s="371">
        <v>1.8551368600156712E-3</v>
      </c>
      <c r="E9" s="22">
        <v>2.1231420000000001E-2</v>
      </c>
      <c r="F9" s="22">
        <v>5.401834</v>
      </c>
      <c r="G9" s="22">
        <v>5.4698349999999998</v>
      </c>
      <c r="H9" s="22">
        <v>7.8197459999999994</v>
      </c>
      <c r="I9" s="22">
        <v>5.4698349999999998</v>
      </c>
      <c r="J9" s="83"/>
    </row>
    <row r="10" spans="2:11">
      <c r="B10" s="56" t="s">
        <v>230</v>
      </c>
      <c r="C10" s="368">
        <v>617</v>
      </c>
      <c r="D10" s="371">
        <v>4.1615422062689725E-4</v>
      </c>
      <c r="E10" s="22">
        <v>0.32520320000000003</v>
      </c>
      <c r="F10" s="22">
        <v>20.98039</v>
      </c>
      <c r="G10" s="22">
        <v>23.4</v>
      </c>
      <c r="H10" s="22">
        <v>47.721559999999997</v>
      </c>
      <c r="I10" s="22">
        <v>23.4</v>
      </c>
      <c r="J10" s="83"/>
    </row>
    <row r="11" spans="2:11">
      <c r="B11" s="56" t="s">
        <v>231</v>
      </c>
      <c r="C11" s="368">
        <v>25550</v>
      </c>
      <c r="D11" s="371">
        <v>7.1256371197274404E-2</v>
      </c>
      <c r="E11" s="22">
        <v>0.80883799999999995</v>
      </c>
      <c r="F11" s="22">
        <v>-4.1952850000000002</v>
      </c>
      <c r="G11" s="22">
        <v>-7.1711429999999989</v>
      </c>
      <c r="H11" s="22">
        <v>21.269449999999999</v>
      </c>
      <c r="I11" s="22">
        <v>-4.8414419999999998</v>
      </c>
      <c r="J11" s="83"/>
    </row>
    <row r="12" spans="2:11">
      <c r="B12" s="56" t="s">
        <v>232</v>
      </c>
      <c r="C12" s="368">
        <v>1051</v>
      </c>
      <c r="D12" s="371">
        <v>5.0504883408725924E-4</v>
      </c>
      <c r="E12" s="22">
        <v>9.3121550000000006</v>
      </c>
      <c r="F12" s="22">
        <v>22.692440000000001</v>
      </c>
      <c r="G12" s="22">
        <v>23.774619999999999</v>
      </c>
      <c r="H12" s="22">
        <v>40.526679999999999</v>
      </c>
      <c r="I12" s="22">
        <v>23.638310000000001</v>
      </c>
      <c r="J12" s="83"/>
    </row>
    <row r="13" spans="2:11">
      <c r="B13" s="56" t="s">
        <v>233</v>
      </c>
      <c r="C13" s="368">
        <v>23324</v>
      </c>
      <c r="D13" s="371">
        <v>0.18762515560455037</v>
      </c>
      <c r="E13" s="22">
        <v>0.66030809999999995</v>
      </c>
      <c r="F13" s="22">
        <v>11.0412</v>
      </c>
      <c r="G13" s="22">
        <v>2.1768429999999999</v>
      </c>
      <c r="H13" s="22">
        <v>39.489899999999999</v>
      </c>
      <c r="I13" s="22">
        <v>9.1434460000000009</v>
      </c>
      <c r="J13" s="83"/>
    </row>
    <row r="14" spans="2:11">
      <c r="B14" s="85" t="s">
        <v>234</v>
      </c>
      <c r="C14" s="368"/>
      <c r="D14" s="371"/>
      <c r="E14" s="21">
        <v>4.2183619999999999</v>
      </c>
      <c r="F14" s="21">
        <v>6.8699690000000011</v>
      </c>
      <c r="G14" s="21">
        <v>14.272839999999999</v>
      </c>
      <c r="H14" s="21">
        <v>46.520119999999999</v>
      </c>
      <c r="I14" s="21">
        <v>9.7850490000000008</v>
      </c>
      <c r="J14" s="83"/>
    </row>
    <row r="15" spans="2:11">
      <c r="B15" s="56" t="s">
        <v>235</v>
      </c>
      <c r="C15" s="368">
        <v>42000</v>
      </c>
      <c r="D15" s="371">
        <v>1.0362553432536741E-2</v>
      </c>
      <c r="E15" s="22">
        <v>4.2183619999999999</v>
      </c>
      <c r="F15" s="22">
        <v>6.8699690000000011</v>
      </c>
      <c r="G15" s="22">
        <v>14.27284</v>
      </c>
      <c r="H15" s="22">
        <v>46.520119999999999</v>
      </c>
      <c r="I15" s="22">
        <v>9.7850490000000008</v>
      </c>
      <c r="J15" s="83"/>
    </row>
    <row r="16" spans="2:11">
      <c r="B16" s="85" t="s">
        <v>236</v>
      </c>
      <c r="C16" s="368"/>
      <c r="D16" s="371"/>
      <c r="E16" s="21">
        <v>4.103396895805183</v>
      </c>
      <c r="F16" s="21">
        <v>7.3908029300294293</v>
      </c>
      <c r="G16" s="21">
        <v>6.1545445805386132</v>
      </c>
      <c r="H16" s="21">
        <v>35.283752643780069</v>
      </c>
      <c r="I16" s="21">
        <v>7.265971199244083</v>
      </c>
      <c r="J16" s="83"/>
    </row>
    <row r="17" spans="2:10">
      <c r="B17" s="56" t="s">
        <v>237</v>
      </c>
      <c r="C17" s="368">
        <v>3490</v>
      </c>
      <c r="D17" s="371">
        <v>2.6916005011952911E-2</v>
      </c>
      <c r="E17" s="22">
        <v>2.7679619999999998</v>
      </c>
      <c r="F17" s="22">
        <v>14.916040000000001</v>
      </c>
      <c r="G17" s="22">
        <v>15.8314</v>
      </c>
      <c r="H17" s="22">
        <v>64.00376</v>
      </c>
      <c r="I17" s="22">
        <v>15.333769999999999</v>
      </c>
      <c r="J17" s="83"/>
    </row>
    <row r="18" spans="2:10">
      <c r="B18" s="56" t="s">
        <v>238</v>
      </c>
      <c r="C18" s="368">
        <v>1167</v>
      </c>
      <c r="D18" s="371">
        <v>3.0726075178574341E-2</v>
      </c>
      <c r="E18" s="22">
        <v>3.000883</v>
      </c>
      <c r="F18" s="22">
        <v>-2.7742580000000001</v>
      </c>
      <c r="G18" s="22">
        <v>-3.0041060000000002</v>
      </c>
      <c r="H18" s="22">
        <v>18.88307</v>
      </c>
      <c r="I18" s="22">
        <v>-1.608482</v>
      </c>
      <c r="J18" s="83"/>
    </row>
    <row r="19" spans="2:10">
      <c r="B19" s="56" t="s">
        <v>239</v>
      </c>
      <c r="C19" s="368">
        <v>8862</v>
      </c>
      <c r="D19" s="371">
        <v>9.0400881185249027E-2</v>
      </c>
      <c r="E19" s="22">
        <v>4.8757400000000004</v>
      </c>
      <c r="F19" s="22">
        <v>8.6052060000000008</v>
      </c>
      <c r="G19" s="22">
        <v>6.3862579999999998</v>
      </c>
      <c r="H19" s="22">
        <v>32.307020000000001</v>
      </c>
      <c r="I19" s="22">
        <v>7.8801709999999998</v>
      </c>
      <c r="J19" s="83"/>
    </row>
    <row r="20" spans="2:10">
      <c r="B20" s="85" t="s">
        <v>240</v>
      </c>
      <c r="C20" s="368"/>
      <c r="D20" s="371"/>
      <c r="E20" s="21">
        <v>0</v>
      </c>
      <c r="F20" s="21">
        <v>0</v>
      </c>
      <c r="G20" s="21">
        <v>9.8379359999999991</v>
      </c>
      <c r="H20" s="21">
        <v>9.8379359999999991</v>
      </c>
      <c r="I20" s="21">
        <v>1.388889</v>
      </c>
      <c r="J20" s="83"/>
    </row>
    <row r="21" spans="2:10">
      <c r="B21" s="56" t="s">
        <v>241</v>
      </c>
      <c r="C21" s="368">
        <v>73</v>
      </c>
      <c r="D21" s="371">
        <v>4.6506629102531724E-5</v>
      </c>
      <c r="E21" s="22">
        <v>0</v>
      </c>
      <c r="F21" s="22">
        <v>0</v>
      </c>
      <c r="G21" s="22">
        <v>9.8379359999999991</v>
      </c>
      <c r="H21" s="22">
        <v>9.8379359999999991</v>
      </c>
      <c r="I21" s="22">
        <v>1.388889</v>
      </c>
      <c r="J21" s="83"/>
    </row>
    <row r="22" spans="2:10">
      <c r="B22" s="85" t="s">
        <v>242</v>
      </c>
      <c r="C22" s="368"/>
      <c r="D22" s="371"/>
      <c r="E22" s="21">
        <v>5.5491325904118636</v>
      </c>
      <c r="F22" s="21">
        <v>12.844871013927417</v>
      </c>
      <c r="G22" s="21">
        <v>12.461953143583345</v>
      </c>
      <c r="H22" s="21">
        <v>45.691717969117313</v>
      </c>
      <c r="I22" s="21">
        <v>11.219103248354863</v>
      </c>
      <c r="J22" s="83"/>
    </row>
    <row r="23" spans="2:10">
      <c r="B23" s="56" t="s">
        <v>243</v>
      </c>
      <c r="C23" s="368">
        <v>1345</v>
      </c>
      <c r="D23" s="371">
        <v>9.4285139098011046E-4</v>
      </c>
      <c r="E23" s="22">
        <v>0.44809559999999993</v>
      </c>
      <c r="F23" s="22">
        <v>3.5447430000000004</v>
      </c>
      <c r="G23" s="22">
        <v>9.2073459999999994</v>
      </c>
      <c r="H23" s="22">
        <v>20.972989999999999</v>
      </c>
      <c r="I23" s="22">
        <v>9.1220940000000006</v>
      </c>
      <c r="J23" s="83"/>
    </row>
    <row r="24" spans="2:10">
      <c r="B24" s="56" t="s">
        <v>244</v>
      </c>
      <c r="C24" s="368">
        <v>2001.0000000000002</v>
      </c>
      <c r="D24" s="371">
        <v>1.4849540542897263E-2</v>
      </c>
      <c r="E24" s="22">
        <v>5.8730159999999998</v>
      </c>
      <c r="F24" s="22">
        <v>13.435370000000002</v>
      </c>
      <c r="G24" s="22">
        <v>12.6686</v>
      </c>
      <c r="H24" s="22">
        <v>47.261200000000002</v>
      </c>
      <c r="I24" s="22">
        <v>11.35225</v>
      </c>
      <c r="J24" s="83"/>
    </row>
    <row r="25" spans="2:10">
      <c r="B25" s="85" t="s">
        <v>245</v>
      </c>
      <c r="C25" s="368"/>
      <c r="D25" s="371"/>
      <c r="E25" s="21">
        <v>8.3325900157855859</v>
      </c>
      <c r="F25" s="21">
        <v>9.9299185212144607</v>
      </c>
      <c r="G25" s="21">
        <v>5.4981071795100602</v>
      </c>
      <c r="H25" s="21">
        <v>18.257595839897064</v>
      </c>
      <c r="I25" s="21">
        <v>4.0490058669495914</v>
      </c>
      <c r="J25" s="83"/>
    </row>
    <row r="26" spans="2:10">
      <c r="B26" s="56" t="s">
        <v>246</v>
      </c>
      <c r="C26" s="368">
        <v>12730</v>
      </c>
      <c r="D26" s="371">
        <v>1.9268396089978029E-2</v>
      </c>
      <c r="E26" s="22">
        <v>10.05447</v>
      </c>
      <c r="F26" s="22">
        <v>5.8627859999999998</v>
      </c>
      <c r="G26" s="22">
        <v>1.960026</v>
      </c>
      <c r="H26" s="22">
        <v>10.0609</v>
      </c>
      <c r="I26" s="22">
        <v>1.8074220000000003</v>
      </c>
      <c r="J26" s="83"/>
    </row>
    <row r="27" spans="2:10">
      <c r="B27" s="56" t="s">
        <v>247</v>
      </c>
      <c r="C27" s="368">
        <v>2113</v>
      </c>
      <c r="D27" s="371">
        <v>1.2741215369034742E-2</v>
      </c>
      <c r="E27" s="22">
        <v>6.180904</v>
      </c>
      <c r="F27" s="22">
        <v>16.67587</v>
      </c>
      <c r="G27" s="22">
        <v>11.21053</v>
      </c>
      <c r="H27" s="22">
        <v>31.637179999999997</v>
      </c>
      <c r="I27" s="22">
        <v>7.6962290000000007</v>
      </c>
      <c r="J27" s="83"/>
    </row>
    <row r="28" spans="2:10">
      <c r="B28" s="56" t="s">
        <v>248</v>
      </c>
      <c r="C28" s="368">
        <v>12801</v>
      </c>
      <c r="D28" s="371">
        <v>3.6504525564047356E-4</v>
      </c>
      <c r="E28" s="22">
        <v>0</v>
      </c>
      <c r="F28" s="22">
        <v>0</v>
      </c>
      <c r="G28" s="22">
        <v>0</v>
      </c>
      <c r="H28" s="22">
        <v>3.1403800000000004</v>
      </c>
      <c r="I28" s="22">
        <v>0</v>
      </c>
      <c r="J28" s="83"/>
    </row>
    <row r="29" spans="2:10">
      <c r="B29" s="56" t="s">
        <v>249</v>
      </c>
      <c r="C29" s="368">
        <v>1626.0000000000002</v>
      </c>
      <c r="D29" s="371">
        <v>1.8587971856603782E-4</v>
      </c>
      <c r="E29" s="22">
        <v>-4.1273580000000001</v>
      </c>
      <c r="F29" s="22">
        <v>-3.2718620000000005</v>
      </c>
      <c r="G29" s="22">
        <v>-1.0346930000000001</v>
      </c>
      <c r="H29" s="22">
        <v>-4.9122810000000001</v>
      </c>
      <c r="I29" s="22">
        <v>-4.5774650000000001</v>
      </c>
      <c r="J29" s="83"/>
    </row>
    <row r="30" spans="2:10">
      <c r="B30" s="56" t="s">
        <v>250</v>
      </c>
      <c r="C30" s="368">
        <v>30</v>
      </c>
      <c r="D30" s="371">
        <v>4.8597919474664507E-5</v>
      </c>
      <c r="E30" s="22">
        <v>0</v>
      </c>
      <c r="F30" s="22">
        <v>-21.052630000000001</v>
      </c>
      <c r="G30" s="22">
        <v>-23.076920000000001</v>
      </c>
      <c r="H30" s="22">
        <v>-37.5</v>
      </c>
      <c r="I30" s="22">
        <v>0</v>
      </c>
      <c r="J30" s="83"/>
    </row>
    <row r="31" spans="2:10">
      <c r="B31" s="85" t="s">
        <v>251</v>
      </c>
      <c r="C31" s="368"/>
      <c r="D31" s="371"/>
      <c r="E31" s="22"/>
      <c r="F31" s="22"/>
      <c r="G31" s="22"/>
      <c r="H31" s="22"/>
      <c r="I31" s="22"/>
      <c r="J31" s="83"/>
    </row>
    <row r="32" spans="2:10">
      <c r="B32" s="56" t="s">
        <v>252</v>
      </c>
      <c r="C32" s="368">
        <v>1265</v>
      </c>
      <c r="D32" s="371">
        <v>7.2376671939716091E-4</v>
      </c>
      <c r="E32" s="22">
        <v>0</v>
      </c>
      <c r="F32" s="22">
        <v>0.39525690000000002</v>
      </c>
      <c r="G32" s="22">
        <v>0.47468359999999998</v>
      </c>
      <c r="H32" s="22">
        <v>6.1621889999999997</v>
      </c>
      <c r="I32" s="22">
        <v>0.47468359999999998</v>
      </c>
      <c r="J32" s="83"/>
    </row>
    <row r="33" spans="2:10">
      <c r="B33" s="56" t="s">
        <v>253</v>
      </c>
      <c r="C33" s="368">
        <v>825</v>
      </c>
      <c r="D33" s="371">
        <v>1.5127505776790044E-3</v>
      </c>
      <c r="E33" s="22">
        <v>0.24301339999999999</v>
      </c>
      <c r="F33" s="22">
        <v>4.0353089999999998</v>
      </c>
      <c r="G33" s="22">
        <v>16.011340000000001</v>
      </c>
      <c r="H33" s="22">
        <v>19.714929999999999</v>
      </c>
      <c r="I33" s="22">
        <v>15.705249999999998</v>
      </c>
      <c r="J33" s="83"/>
    </row>
    <row r="34" spans="2:10">
      <c r="B34" s="85" t="s">
        <v>254</v>
      </c>
      <c r="C34" s="368"/>
      <c r="D34" s="371"/>
      <c r="E34" s="22"/>
      <c r="F34" s="22"/>
      <c r="G34" s="22"/>
      <c r="H34" s="22"/>
      <c r="I34" s="22"/>
      <c r="J34" s="83"/>
    </row>
    <row r="35" spans="2:10" ht="14.25" thickBot="1">
      <c r="B35" s="56" t="s">
        <v>255</v>
      </c>
      <c r="C35" s="368">
        <v>899</v>
      </c>
      <c r="D35" s="371">
        <v>4.8180985933852008E-4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2"/>
      <c r="C36" s="373"/>
      <c r="D36" s="374"/>
      <c r="E36" s="372"/>
      <c r="F36" s="375"/>
      <c r="G36" s="375"/>
      <c r="H36" s="375"/>
      <c r="I36" s="375"/>
      <c r="J36" s="83"/>
    </row>
    <row r="37" spans="2:10">
      <c r="B37" s="367" t="s">
        <v>256</v>
      </c>
      <c r="C37" s="368"/>
      <c r="D37" s="369"/>
      <c r="E37" s="370">
        <v>6.5074817778451175</v>
      </c>
      <c r="F37" s="370">
        <v>5.4532773526596205</v>
      </c>
      <c r="G37" s="370">
        <v>-0.90129703815208806</v>
      </c>
      <c r="H37" s="370">
        <v>-7.9117798855998602</v>
      </c>
      <c r="I37" s="370">
        <v>4.5413495118241514</v>
      </c>
      <c r="J37" s="83"/>
    </row>
    <row r="38" spans="2:10">
      <c r="B38" s="85" t="s">
        <v>257</v>
      </c>
      <c r="C38" s="368"/>
      <c r="D38" s="369"/>
      <c r="E38" s="21">
        <v>6.5074817778451175</v>
      </c>
      <c r="F38" s="21">
        <v>5.4532773526596205</v>
      </c>
      <c r="G38" s="21">
        <v>-0.90129703815208806</v>
      </c>
      <c r="H38" s="21">
        <v>-7.9117798855998602</v>
      </c>
      <c r="I38" s="21">
        <v>4.5413495118241514</v>
      </c>
      <c r="J38" s="83"/>
    </row>
    <row r="39" spans="2:10">
      <c r="B39" s="56" t="s">
        <v>258</v>
      </c>
      <c r="C39" s="368">
        <v>53695.000000000007</v>
      </c>
      <c r="D39" s="371">
        <v>0.12458964399700564</v>
      </c>
      <c r="E39" s="22">
        <v>6.7919649999999994</v>
      </c>
      <c r="F39" s="22">
        <v>-0.57924719999999996</v>
      </c>
      <c r="G39" s="22">
        <v>-4.8125229999999997</v>
      </c>
      <c r="H39" s="22">
        <v>-7.5069919999999994</v>
      </c>
      <c r="I39" s="22">
        <v>-1.966472</v>
      </c>
      <c r="J39" s="83"/>
    </row>
    <row r="40" spans="2:10">
      <c r="B40" s="56" t="s">
        <v>259</v>
      </c>
      <c r="C40" s="368">
        <v>7155</v>
      </c>
      <c r="D40" s="371">
        <v>1.4785478261613322E-2</v>
      </c>
      <c r="E40" s="22">
        <v>2.6542330000000001</v>
      </c>
      <c r="F40" s="22">
        <v>-9.3844989999999999</v>
      </c>
      <c r="G40" s="22">
        <v>-20.038</v>
      </c>
      <c r="H40" s="22">
        <v>-63.91648</v>
      </c>
      <c r="I40" s="22">
        <v>-18.92351</v>
      </c>
      <c r="J40" s="83"/>
    </row>
    <row r="41" spans="2:10">
      <c r="B41" s="56" t="s">
        <v>260</v>
      </c>
      <c r="C41" s="368">
        <v>7.0000000000000009</v>
      </c>
      <c r="D41" s="371">
        <v>1.1977597276199087E-4</v>
      </c>
      <c r="E41" s="22">
        <v>-12.5</v>
      </c>
      <c r="F41" s="22">
        <v>-36.363639999999997</v>
      </c>
      <c r="G41" s="22">
        <v>-46.153849999999998</v>
      </c>
      <c r="H41" s="22">
        <v>-36.363639999999997</v>
      </c>
      <c r="I41" s="22">
        <v>-46.153849999999998</v>
      </c>
      <c r="J41" s="83"/>
    </row>
    <row r="42" spans="2:10">
      <c r="B42" s="56" t="s">
        <v>261</v>
      </c>
      <c r="C42" s="368">
        <v>697</v>
      </c>
      <c r="D42" s="371">
        <v>4.140214479298263E-4</v>
      </c>
      <c r="E42" s="22">
        <v>-7.1904130000000013</v>
      </c>
      <c r="F42" s="22">
        <v>14.827019999999999</v>
      </c>
      <c r="G42" s="22">
        <v>-19.421959999999999</v>
      </c>
      <c r="H42" s="22">
        <v>-52.617269999999991</v>
      </c>
      <c r="I42" s="22">
        <v>-16.825780000000002</v>
      </c>
      <c r="J42" s="83"/>
    </row>
    <row r="43" spans="2:10">
      <c r="B43" s="56" t="s">
        <v>262</v>
      </c>
      <c r="C43" s="368">
        <v>1542</v>
      </c>
      <c r="D43" s="371">
        <v>6.8988463656828453E-3</v>
      </c>
      <c r="E43" s="22">
        <v>14.22222</v>
      </c>
      <c r="F43" s="22">
        <v>29.145730000000004</v>
      </c>
      <c r="G43" s="22">
        <v>9.1295120000000001</v>
      </c>
      <c r="H43" s="22">
        <v>-23.92698</v>
      </c>
      <c r="I43" s="22">
        <v>17.44098</v>
      </c>
      <c r="J43" s="83"/>
    </row>
    <row r="44" spans="2:10">
      <c r="B44" s="56" t="s">
        <v>263</v>
      </c>
      <c r="C44" s="368">
        <v>3279.9999999999995</v>
      </c>
      <c r="D44" s="371">
        <v>2.5169708895483841E-3</v>
      </c>
      <c r="E44" s="22">
        <v>16.35332</v>
      </c>
      <c r="F44" s="22">
        <v>23.726900000000001</v>
      </c>
      <c r="G44" s="22">
        <v>2.4359769999999998</v>
      </c>
      <c r="H44" s="365">
        <v>-39.672620000000002</v>
      </c>
      <c r="I44" s="22">
        <v>-3.1019199999999998</v>
      </c>
      <c r="J44" s="83"/>
    </row>
    <row r="45" spans="2:10">
      <c r="B45" s="56" t="s">
        <v>264</v>
      </c>
      <c r="C45" s="368">
        <v>327</v>
      </c>
      <c r="D45" s="371">
        <v>7.7317720346685838E-4</v>
      </c>
      <c r="E45" s="22">
        <v>-3.5398230000000002</v>
      </c>
      <c r="F45" s="22">
        <v>32.388660000000002</v>
      </c>
      <c r="G45" s="22">
        <v>-5.7636890000000003</v>
      </c>
      <c r="H45" s="365">
        <v>-50.076339999999995</v>
      </c>
      <c r="I45" s="22">
        <v>5.8252430000000004</v>
      </c>
      <c r="J45" s="83"/>
    </row>
    <row r="46" spans="2:10">
      <c r="B46" s="56" t="s">
        <v>265</v>
      </c>
      <c r="C46" s="368">
        <v>762</v>
      </c>
      <c r="D46" s="371">
        <v>1.2371699121216033E-3</v>
      </c>
      <c r="E46" s="22">
        <v>-1.1175520000000001</v>
      </c>
      <c r="F46" s="22">
        <v>21.536100000000001</v>
      </c>
      <c r="G46" s="22">
        <v>-42.02693</v>
      </c>
      <c r="H46" s="365">
        <v>-56.762</v>
      </c>
      <c r="I46" s="22">
        <v>-44.845140000000001</v>
      </c>
      <c r="J46" s="83"/>
    </row>
    <row r="47" spans="2:10" ht="14.25" thickBot="1">
      <c r="B47" s="376" t="s">
        <v>266</v>
      </c>
      <c r="C47" s="368">
        <v>6057</v>
      </c>
      <c r="D47" s="371">
        <v>3.9124885381420074E-2</v>
      </c>
      <c r="E47" s="377">
        <v>5.7068060000000003</v>
      </c>
      <c r="F47" s="377">
        <v>23.90531</v>
      </c>
      <c r="G47" s="377">
        <v>18.53313</v>
      </c>
      <c r="H47" s="377">
        <v>19.768940000000001</v>
      </c>
      <c r="I47" s="377">
        <v>34.267110000000002</v>
      </c>
      <c r="J47" s="83"/>
    </row>
    <row r="48" spans="2:10">
      <c r="B48" s="366"/>
      <c r="C48" s="368"/>
      <c r="D48" s="371"/>
      <c r="E48" s="22"/>
      <c r="F48" s="22"/>
      <c r="G48" s="22"/>
      <c r="H48" s="22"/>
      <c r="I48" s="22"/>
      <c r="J48" s="83"/>
    </row>
    <row r="49" spans="2:10">
      <c r="B49" s="367" t="s">
        <v>155</v>
      </c>
      <c r="C49" s="368"/>
      <c r="D49" s="371"/>
      <c r="E49" s="370">
        <v>1.6480592818459725</v>
      </c>
      <c r="F49" s="370">
        <v>4.7206064561318337</v>
      </c>
      <c r="G49" s="370">
        <v>-5.0155030434488568</v>
      </c>
      <c r="H49" s="370">
        <v>14.961208288599364</v>
      </c>
      <c r="I49" s="370">
        <v>-4.9511588576356953</v>
      </c>
      <c r="J49" s="83"/>
    </row>
    <row r="50" spans="2:10">
      <c r="B50" s="367" t="s">
        <v>156</v>
      </c>
      <c r="C50" s="368"/>
      <c r="D50" s="371"/>
      <c r="E50" s="401"/>
      <c r="F50" s="401"/>
      <c r="G50" s="401"/>
      <c r="H50" s="401"/>
      <c r="I50" s="401"/>
      <c r="J50" s="83"/>
    </row>
    <row r="51" spans="2:10">
      <c r="B51" s="85" t="s">
        <v>157</v>
      </c>
      <c r="C51" s="368"/>
      <c r="D51" s="371"/>
      <c r="E51" s="21">
        <v>-0.10369859999999999</v>
      </c>
      <c r="F51" s="21">
        <v>5.2411099999999999</v>
      </c>
      <c r="G51" s="21">
        <v>5.3138649999999998</v>
      </c>
      <c r="H51" s="21">
        <v>3.3793399999999996</v>
      </c>
      <c r="I51" s="21">
        <v>5.3867219999999998</v>
      </c>
      <c r="J51" s="83"/>
    </row>
    <row r="52" spans="2:10">
      <c r="B52" s="56" t="s">
        <v>158</v>
      </c>
      <c r="C52" s="368">
        <v>2890</v>
      </c>
      <c r="D52" s="371">
        <v>1.8298915164435953E-3</v>
      </c>
      <c r="E52" s="22">
        <v>-0.10369859999999999</v>
      </c>
      <c r="F52" s="22">
        <v>5.2411099999999999</v>
      </c>
      <c r="G52" s="22">
        <v>5.3138649999999998</v>
      </c>
      <c r="H52" s="22">
        <v>3.37934</v>
      </c>
      <c r="I52" s="22">
        <v>5.3867219999999998</v>
      </c>
      <c r="J52" s="83"/>
    </row>
    <row r="53" spans="2:10">
      <c r="B53" s="85" t="s">
        <v>159</v>
      </c>
      <c r="C53" s="368"/>
      <c r="D53" s="371"/>
      <c r="E53" s="21">
        <v>0.61276600000000003</v>
      </c>
      <c r="F53" s="21">
        <v>1.5286839999999999</v>
      </c>
      <c r="G53" s="21">
        <v>-8.6862390000000005</v>
      </c>
      <c r="H53" s="21">
        <v>-13.023499999999999</v>
      </c>
      <c r="I53" s="21">
        <v>-12.40368</v>
      </c>
      <c r="J53" s="83"/>
    </row>
    <row r="54" spans="2:10">
      <c r="B54" s="56" t="s">
        <v>160</v>
      </c>
      <c r="C54" s="368">
        <v>5911</v>
      </c>
      <c r="D54" s="371">
        <v>3.1659157967608904E-3</v>
      </c>
      <c r="E54" s="22">
        <v>0.61276600000000003</v>
      </c>
      <c r="F54" s="22">
        <v>1.5286839999999999</v>
      </c>
      <c r="G54" s="22">
        <v>-8.6862390000000005</v>
      </c>
      <c r="H54" s="22">
        <v>-13.023499999999999</v>
      </c>
      <c r="I54" s="22">
        <v>-12.40368</v>
      </c>
      <c r="J54" s="83"/>
    </row>
    <row r="55" spans="2:10">
      <c r="B55" s="367" t="s">
        <v>161</v>
      </c>
      <c r="C55" s="368"/>
      <c r="D55" s="371"/>
      <c r="E55" s="401"/>
      <c r="F55" s="401"/>
      <c r="G55" s="401"/>
      <c r="H55" s="401"/>
      <c r="I55" s="401"/>
      <c r="J55" s="83"/>
    </row>
    <row r="56" spans="2:10">
      <c r="B56" s="85" t="s">
        <v>162</v>
      </c>
      <c r="C56" s="368"/>
      <c r="D56" s="371"/>
      <c r="E56" s="21">
        <v>-1.1823462203391033</v>
      </c>
      <c r="F56" s="402">
        <v>-2.3022011459729375</v>
      </c>
      <c r="G56" s="402">
        <v>-24.837707846805873</v>
      </c>
      <c r="H56" s="402">
        <v>2.4410654684549535</v>
      </c>
      <c r="I56" s="402">
        <v>-25.959141256754585</v>
      </c>
      <c r="J56" s="83"/>
    </row>
    <row r="57" spans="2:10">
      <c r="B57" s="56" t="s">
        <v>163</v>
      </c>
      <c r="C57" s="368">
        <v>290</v>
      </c>
      <c r="D57" s="371">
        <v>2.8509565549379722E-5</v>
      </c>
      <c r="E57" s="22">
        <v>0</v>
      </c>
      <c r="F57" s="22">
        <v>16</v>
      </c>
      <c r="G57" s="22">
        <v>16</v>
      </c>
      <c r="H57" s="22">
        <v>51.225619999999992</v>
      </c>
      <c r="I57" s="22">
        <v>16</v>
      </c>
      <c r="J57" s="83"/>
    </row>
    <row r="58" spans="2:10">
      <c r="B58" s="56" t="s">
        <v>164</v>
      </c>
      <c r="C58" s="368">
        <v>7342</v>
      </c>
      <c r="D58" s="371">
        <v>1.6509213857099636E-2</v>
      </c>
      <c r="E58" s="22">
        <v>-1.184388</v>
      </c>
      <c r="F58" s="22">
        <v>-2.3338070000000002</v>
      </c>
      <c r="G58" s="22">
        <v>-24.90823</v>
      </c>
      <c r="H58" s="22">
        <v>2.3568199999999999</v>
      </c>
      <c r="I58" s="22">
        <v>-26.031599999999997</v>
      </c>
      <c r="J58" s="83"/>
    </row>
    <row r="59" spans="2:10">
      <c r="B59" s="367" t="s">
        <v>165</v>
      </c>
      <c r="C59" s="368"/>
      <c r="D59" s="371"/>
      <c r="E59" s="401"/>
      <c r="F59" s="401"/>
      <c r="G59" s="401"/>
      <c r="H59" s="401"/>
      <c r="I59" s="401"/>
      <c r="J59" s="83"/>
    </row>
    <row r="60" spans="2:10">
      <c r="B60" s="85" t="s">
        <v>166</v>
      </c>
      <c r="C60" s="368"/>
      <c r="D60" s="371"/>
      <c r="E60" s="21">
        <v>2.2694640000000001</v>
      </c>
      <c r="F60" s="402">
        <v>6.1815930000000012</v>
      </c>
      <c r="G60" s="402">
        <v>-1.2779339999999999</v>
      </c>
      <c r="H60" s="402">
        <v>18.65577</v>
      </c>
      <c r="I60" s="402">
        <v>-0.84550079999999994</v>
      </c>
      <c r="J60" s="83"/>
    </row>
    <row r="61" spans="2:10">
      <c r="B61" s="56" t="s">
        <v>167</v>
      </c>
      <c r="C61" s="368">
        <v>29201</v>
      </c>
      <c r="D61" s="371">
        <v>8.5759956521606409E-2</v>
      </c>
      <c r="E61" s="22">
        <v>2.2694640000000001</v>
      </c>
      <c r="F61" s="22">
        <v>6.1815930000000003</v>
      </c>
      <c r="G61" s="22">
        <v>-1.2779339999999999</v>
      </c>
      <c r="H61" s="22">
        <v>18.65577</v>
      </c>
      <c r="I61" s="22">
        <v>-0.84550079999999994</v>
      </c>
      <c r="J61" s="83"/>
    </row>
    <row r="62" spans="2:10">
      <c r="B62" s="60" t="s">
        <v>89</v>
      </c>
      <c r="J62" s="83"/>
    </row>
    <row r="65" spans="2:4">
      <c r="D65" s="99"/>
    </row>
    <row r="68" spans="2:4">
      <c r="B68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09" t="s">
        <v>62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31" t="s">
        <v>7</v>
      </c>
      <c r="S2" s="431"/>
    </row>
    <row r="3" spans="2:19" ht="14.25" thickBot="1"/>
    <row r="4" spans="2:19" ht="15.75" customHeight="1">
      <c r="B4" s="438" t="str">
        <f>"Bond Performance Index Total Returns (%)  - as at "&amp; TEXT(Map!$N$16, " mmmm yyyy")</f>
        <v>Bond Performance Index Total Returns (%)  - as at  May 2025</v>
      </c>
      <c r="C4" s="439"/>
      <c r="D4" s="439"/>
      <c r="E4" s="439"/>
      <c r="F4" s="439"/>
      <c r="G4" s="439"/>
      <c r="H4" s="439"/>
      <c r="I4" s="439"/>
      <c r="J4" s="440"/>
      <c r="L4" s="450" t="s">
        <v>68</v>
      </c>
      <c r="M4" s="450"/>
      <c r="N4" s="450"/>
      <c r="O4" s="450"/>
      <c r="P4" s="450"/>
      <c r="Q4" s="450"/>
      <c r="R4" s="450"/>
      <c r="S4" s="450"/>
    </row>
    <row r="5" spans="2:19">
      <c r="B5" s="171"/>
      <c r="C5" s="128" t="s">
        <v>8</v>
      </c>
      <c r="D5" s="128" t="s">
        <v>9</v>
      </c>
      <c r="E5" s="128" t="s">
        <v>10</v>
      </c>
      <c r="F5" s="128" t="s">
        <v>11</v>
      </c>
      <c r="G5" s="128" t="s">
        <v>12</v>
      </c>
      <c r="H5" s="128" t="s">
        <v>13</v>
      </c>
      <c r="I5" s="128" t="s">
        <v>20</v>
      </c>
      <c r="J5" s="172" t="s">
        <v>114</v>
      </c>
    </row>
    <row r="6" spans="2:19">
      <c r="B6" s="173"/>
      <c r="C6" s="3"/>
      <c r="D6" s="3"/>
      <c r="E6" s="3"/>
      <c r="F6" s="3"/>
      <c r="G6" s="3"/>
      <c r="H6" s="3"/>
      <c r="I6" s="3"/>
      <c r="J6" s="174"/>
    </row>
    <row r="7" spans="2:19">
      <c r="B7" s="157" t="s">
        <v>63</v>
      </c>
      <c r="C7" s="175">
        <f>Summary!D11</f>
        <v>2.8885162749113347</v>
      </c>
      <c r="D7" s="175">
        <f>Summary!E11</f>
        <v>1.9252969611055937</v>
      </c>
      <c r="E7" s="175">
        <f>Summary!F11</f>
        <v>2.2365681350786204</v>
      </c>
      <c r="F7" s="175">
        <f>Summary!G11</f>
        <v>17.916433162458411</v>
      </c>
      <c r="G7" s="175">
        <f>Summary!H11</f>
        <v>2.9397773386606429</v>
      </c>
      <c r="H7" s="175">
        <f>Summary!I11</f>
        <v>14.068072977291424</v>
      </c>
      <c r="I7" s="175">
        <f>Summary!J11</f>
        <v>11.494414582050894</v>
      </c>
      <c r="J7" s="176">
        <f>Summary!K11</f>
        <v>10.931470454591373</v>
      </c>
    </row>
    <row r="8" spans="2:19">
      <c r="B8" s="157"/>
      <c r="C8" s="175"/>
      <c r="D8" s="175"/>
      <c r="E8" s="175"/>
      <c r="F8" s="175"/>
      <c r="G8" s="175"/>
      <c r="H8" s="175"/>
      <c r="I8" s="175"/>
      <c r="J8" s="176"/>
    </row>
    <row r="9" spans="2:19">
      <c r="B9" s="157" t="s">
        <v>64</v>
      </c>
      <c r="C9" s="175">
        <f>Summary!D12</f>
        <v>2.8885162749113347</v>
      </c>
      <c r="D9" s="175">
        <f>Summary!E12</f>
        <v>1.9252969611055937</v>
      </c>
      <c r="E9" s="175">
        <f>Summary!F12</f>
        <v>2.2365681350786204</v>
      </c>
      <c r="F9" s="175">
        <f>Summary!G12</f>
        <v>17.916433162458411</v>
      </c>
      <c r="G9" s="175">
        <f>Summary!H12</f>
        <v>2.9397773386606429</v>
      </c>
      <c r="H9" s="175">
        <f>Summary!I12</f>
        <v>14.068072977291424</v>
      </c>
      <c r="I9" s="175">
        <f>Summary!J12</f>
        <v>11.494414582050894</v>
      </c>
      <c r="J9" s="176">
        <f>Summary!K12</f>
        <v>10.931470454591373</v>
      </c>
    </row>
    <row r="10" spans="2:19">
      <c r="B10" s="157"/>
      <c r="C10" s="175"/>
      <c r="D10" s="175"/>
      <c r="E10" s="175"/>
      <c r="F10" s="175"/>
      <c r="G10" s="175"/>
      <c r="H10" s="175"/>
      <c r="I10" s="175"/>
      <c r="J10" s="176"/>
    </row>
    <row r="11" spans="2:19">
      <c r="B11" s="157" t="s">
        <v>131</v>
      </c>
      <c r="C11" s="175"/>
      <c r="D11" s="175"/>
      <c r="E11" s="175"/>
      <c r="F11" s="175"/>
      <c r="G11" s="175"/>
      <c r="H11" s="175"/>
      <c r="I11" s="175"/>
      <c r="J11" s="176"/>
    </row>
    <row r="12" spans="2:19" ht="14.25" thickBot="1">
      <c r="B12" s="140"/>
      <c r="C12" s="177"/>
      <c r="D12" s="177"/>
      <c r="E12" s="177"/>
      <c r="F12" s="177"/>
      <c r="G12" s="177"/>
      <c r="H12" s="177"/>
      <c r="I12" s="177"/>
      <c r="J12" s="178"/>
    </row>
    <row r="13" spans="2:19">
      <c r="B13" s="18" t="s">
        <v>19</v>
      </c>
      <c r="C13" s="18"/>
      <c r="D13" s="162"/>
      <c r="E13" s="162"/>
      <c r="F13" s="162"/>
      <c r="G13" s="162"/>
      <c r="H13" s="162"/>
      <c r="I13" s="162"/>
      <c r="J13" s="105" t="s">
        <v>28</v>
      </c>
    </row>
    <row r="14" spans="2:19" ht="15.75" customHeight="1">
      <c r="B14" s="20" t="s">
        <v>129</v>
      </c>
    </row>
    <row r="15" spans="2:19">
      <c r="B15" s="20" t="s">
        <v>130</v>
      </c>
    </row>
    <row r="21" spans="2:19">
      <c r="L21" s="20" t="s">
        <v>28</v>
      </c>
    </row>
    <row r="22" spans="2:19" ht="14.25" thickBot="1"/>
    <row r="23" spans="2:19" ht="15.75">
      <c r="B23" s="438" t="str">
        <f>"Bond Performance, Index Total Returns  (US$- terms),(%) - as at "&amp; TEXT(Map!$N$16, " mmmm yyyy")</f>
        <v>Bond Performance, Index Total Returns  (US$- terms),(%) - as at  May 2025</v>
      </c>
      <c r="C23" s="439"/>
      <c r="D23" s="439"/>
      <c r="E23" s="439"/>
      <c r="F23" s="439"/>
      <c r="G23" s="439"/>
      <c r="H23" s="439"/>
      <c r="I23" s="439"/>
      <c r="J23" s="440"/>
      <c r="L23" s="450" t="s">
        <v>69</v>
      </c>
      <c r="M23" s="450"/>
      <c r="N23" s="450"/>
      <c r="O23" s="450"/>
      <c r="P23" s="450"/>
      <c r="Q23" s="450"/>
      <c r="R23" s="450"/>
      <c r="S23" s="450"/>
    </row>
    <row r="24" spans="2:19">
      <c r="B24" s="171"/>
      <c r="C24" s="128" t="s">
        <v>8</v>
      </c>
      <c r="D24" s="128" t="s">
        <v>9</v>
      </c>
      <c r="E24" s="128" t="s">
        <v>10</v>
      </c>
      <c r="F24" s="128" t="s">
        <v>11</v>
      </c>
      <c r="G24" s="128" t="s">
        <v>12</v>
      </c>
      <c r="H24" s="128" t="s">
        <v>13</v>
      </c>
      <c r="I24" s="128" t="s">
        <v>20</v>
      </c>
      <c r="J24" s="172" t="s">
        <v>114</v>
      </c>
    </row>
    <row r="25" spans="2:19">
      <c r="B25" s="171"/>
      <c r="C25" s="128"/>
      <c r="D25" s="128"/>
      <c r="E25" s="128"/>
      <c r="F25" s="128"/>
      <c r="G25" s="128"/>
      <c r="H25" s="128"/>
      <c r="I25" s="128"/>
      <c r="J25" s="172"/>
    </row>
    <row r="26" spans="2:19">
      <c r="B26" s="157" t="s">
        <v>65</v>
      </c>
      <c r="C26" s="175">
        <f>Summary!D33</f>
        <v>6.3347646328671736</v>
      </c>
      <c r="D26" s="175">
        <f>Summary!E33</f>
        <v>5.8199578608342017</v>
      </c>
      <c r="E26" s="175">
        <f>Summary!F33</f>
        <v>2.5443676314275798</v>
      </c>
      <c r="F26" s="175">
        <f>Summary!G33</f>
        <v>23.09284320807885</v>
      </c>
      <c r="G26" s="175">
        <f>Summary!H33</f>
        <v>7.7457721535019841</v>
      </c>
      <c r="H26" s="175">
        <f>Summary!I33</f>
        <v>8.8433167757524735</v>
      </c>
      <c r="I26" s="175">
        <f>Summary!J33</f>
        <v>10.923530207034847</v>
      </c>
      <c r="J26" s="176">
        <f>Summary!K33</f>
        <v>6.6565590457696944</v>
      </c>
    </row>
    <row r="27" spans="2:19">
      <c r="B27" s="157"/>
      <c r="C27" s="175"/>
      <c r="D27" s="175"/>
      <c r="E27" s="175"/>
      <c r="F27" s="175"/>
      <c r="G27" s="175"/>
      <c r="H27" s="175"/>
      <c r="I27" s="175"/>
      <c r="J27" s="176"/>
    </row>
    <row r="28" spans="2:19">
      <c r="B28" s="157" t="s">
        <v>66</v>
      </c>
      <c r="C28" s="175">
        <f>Summary!D34</f>
        <v>6.3347646328671736</v>
      </c>
      <c r="D28" s="175">
        <f>Summary!E34</f>
        <v>5.8199578608341351</v>
      </c>
      <c r="E28" s="175">
        <f>Summary!F34</f>
        <v>2.544367631427602</v>
      </c>
      <c r="F28" s="175">
        <f>Summary!G34</f>
        <v>23.09284320807885</v>
      </c>
      <c r="G28" s="175">
        <f>Summary!H34</f>
        <v>7.7457721535019841</v>
      </c>
      <c r="H28" s="175">
        <f>Summary!I34</f>
        <v>8.8446542899296876</v>
      </c>
      <c r="I28" s="175">
        <f>Summary!J34</f>
        <v>10.942876268768288</v>
      </c>
      <c r="J28" s="176">
        <f>Summary!K34</f>
        <v>6.6805728070718828</v>
      </c>
    </row>
    <row r="29" spans="2:19">
      <c r="B29" s="157"/>
      <c r="C29" s="175"/>
      <c r="D29" s="175"/>
      <c r="E29" s="175"/>
      <c r="F29" s="175"/>
      <c r="G29" s="175"/>
      <c r="H29" s="175"/>
      <c r="I29" s="175"/>
      <c r="J29" s="176"/>
    </row>
    <row r="30" spans="2:19">
      <c r="B30" s="157" t="s">
        <v>132</v>
      </c>
      <c r="C30" s="175"/>
      <c r="D30" s="175"/>
      <c r="E30" s="175"/>
      <c r="F30" s="175"/>
      <c r="G30" s="175"/>
      <c r="H30" s="175"/>
      <c r="I30" s="175"/>
      <c r="J30" s="176"/>
    </row>
    <row r="31" spans="2:19" ht="14.25" thickBot="1">
      <c r="B31" s="140"/>
      <c r="C31" s="179"/>
      <c r="D31" s="179"/>
      <c r="E31" s="179"/>
      <c r="F31" s="179"/>
      <c r="G31" s="179"/>
      <c r="H31" s="179"/>
      <c r="I31" s="179"/>
      <c r="J31" s="180"/>
    </row>
    <row r="32" spans="2:19" ht="14.25" thickBot="1">
      <c r="B32" s="181" t="s">
        <v>67</v>
      </c>
      <c r="C32" s="182">
        <f>Summary!D27</f>
        <v>3.3494975753636913</v>
      </c>
      <c r="D32" s="182">
        <f>Summary!E27</f>
        <v>3.8210935026412596</v>
      </c>
      <c r="E32" s="182">
        <f>Summary!F27</f>
        <v>0.30106595121843771</v>
      </c>
      <c r="F32" s="182">
        <f>Summary!G27</f>
        <v>4.3898970709949081</v>
      </c>
      <c r="G32" s="182">
        <f>Summary!H27</f>
        <v>4.6687441328245205</v>
      </c>
      <c r="H32" s="182">
        <f>Summary!I27</f>
        <v>-4.5803843837872948</v>
      </c>
      <c r="I32" s="182">
        <f>Summary!J27</f>
        <v>-0.51202957310109154</v>
      </c>
      <c r="J32" s="183">
        <f>Summary!K27</f>
        <v>-3.853650719046009</v>
      </c>
    </row>
    <row r="33" spans="2:12">
      <c r="B33" s="18" t="s">
        <v>19</v>
      </c>
      <c r="C33" s="18"/>
      <c r="D33" s="162"/>
      <c r="E33" s="162"/>
      <c r="F33" s="162"/>
      <c r="G33" s="162"/>
      <c r="H33" s="162"/>
      <c r="I33" s="162"/>
      <c r="J33" s="105" t="s">
        <v>28</v>
      </c>
    </row>
    <row r="34" spans="2:12">
      <c r="B34" s="20" t="s">
        <v>129</v>
      </c>
    </row>
    <row r="35" spans="2:12">
      <c r="B35" s="20" t="s">
        <v>130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09" t="s">
        <v>17</v>
      </c>
      <c r="C2" s="409"/>
      <c r="D2" s="40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5"/>
      <c r="S2" s="25"/>
      <c r="T2" s="104" t="s">
        <v>7</v>
      </c>
      <c r="U2" s="383" t="str">
        <f>IF((SUM(C60:G60)+SUM(P84:T84)+SUM(P93:T93)+SUM(J143:N143))&gt;0,"CHECK WEIGHTS","")</f>
        <v/>
      </c>
      <c r="V2" s="55"/>
    </row>
    <row r="3" spans="2:22" ht="14.25" thickBot="1"/>
    <row r="4" spans="2:22" ht="16.5" thickBot="1">
      <c r="B4" s="453" t="str">
        <f>"Bond Performance Index Total Returns (%)  - as at "&amp;TEXT(Map!$N$16,"mmmm  yyyy")</f>
        <v>Bond Performance Index Total Returns (%)  - as at May  2025</v>
      </c>
      <c r="C4" s="454"/>
      <c r="D4" s="454"/>
      <c r="E4" s="454"/>
      <c r="F4" s="454"/>
      <c r="G4" s="454"/>
      <c r="H4" s="454"/>
      <c r="I4" s="454"/>
      <c r="J4" s="455"/>
      <c r="L4" s="456" t="str">
        <f>"Bond Performance, Index Total Returns  (US$- terms),(%) - as at "&amp;TEXT(Map!$N$16,"mmmm  yyyy")</f>
        <v>Bond Performance, Index Total Returns  (US$- terms),(%) - as at May  2025</v>
      </c>
      <c r="M4" s="457"/>
      <c r="N4" s="457"/>
      <c r="O4" s="457"/>
      <c r="P4" s="457"/>
      <c r="Q4" s="457"/>
      <c r="R4" s="457"/>
      <c r="S4" s="457"/>
      <c r="T4" s="458"/>
    </row>
    <row r="5" spans="2:22" ht="15.75">
      <c r="B5" s="186"/>
      <c r="C5" s="187" t="s">
        <v>8</v>
      </c>
      <c r="D5" s="187" t="s">
        <v>9</v>
      </c>
      <c r="E5" s="187" t="s">
        <v>10</v>
      </c>
      <c r="F5" s="187" t="s">
        <v>11</v>
      </c>
      <c r="G5" s="188" t="s">
        <v>12</v>
      </c>
      <c r="H5" s="187" t="s">
        <v>13</v>
      </c>
      <c r="I5" s="187" t="s">
        <v>20</v>
      </c>
      <c r="J5" s="189" t="s">
        <v>114</v>
      </c>
      <c r="L5" s="186"/>
      <c r="M5" s="190" t="s">
        <v>8</v>
      </c>
      <c r="N5" s="190" t="s">
        <v>9</v>
      </c>
      <c r="O5" s="190" t="s">
        <v>10</v>
      </c>
      <c r="P5" s="190" t="s">
        <v>11</v>
      </c>
      <c r="Q5" s="451" t="s">
        <v>12</v>
      </c>
      <c r="R5" s="190" t="s">
        <v>13</v>
      </c>
      <c r="S5" s="190" t="s">
        <v>20</v>
      </c>
      <c r="T5" s="191" t="s">
        <v>114</v>
      </c>
    </row>
    <row r="6" spans="2:22" ht="15.75">
      <c r="B6" s="192"/>
      <c r="C6" s="193"/>
      <c r="D6" s="193"/>
      <c r="E6" s="193"/>
      <c r="F6" s="193"/>
      <c r="G6" s="193"/>
      <c r="H6" s="193"/>
      <c r="I6" s="193"/>
      <c r="J6" s="194"/>
      <c r="L6" s="195"/>
      <c r="M6" s="196"/>
      <c r="N6" s="196"/>
      <c r="O6" s="196"/>
      <c r="P6" s="196"/>
      <c r="Q6" s="452"/>
      <c r="R6" s="196"/>
      <c r="S6" s="196"/>
      <c r="T6" s="197"/>
    </row>
    <row r="7" spans="2:22" ht="15.75">
      <c r="B7" s="198" t="s">
        <v>63</v>
      </c>
      <c r="C7" s="184">
        <f>Summary!D11</f>
        <v>2.8885162749113347</v>
      </c>
      <c r="D7" s="184">
        <f>Summary!E11</f>
        <v>1.9252969611055937</v>
      </c>
      <c r="E7" s="184">
        <f>Summary!F11</f>
        <v>2.2365681350786204</v>
      </c>
      <c r="F7" s="184">
        <f>Summary!G11</f>
        <v>17.916433162458411</v>
      </c>
      <c r="G7" s="184">
        <f>Summary!H11</f>
        <v>2.9397773386606429</v>
      </c>
      <c r="H7" s="184">
        <f>Summary!I11</f>
        <v>14.068072977291424</v>
      </c>
      <c r="I7" s="184">
        <f>Summary!J11</f>
        <v>11.494414582050894</v>
      </c>
      <c r="J7" s="199">
        <f>Summary!K11</f>
        <v>10.931470454591373</v>
      </c>
      <c r="L7" s="198" t="s">
        <v>65</v>
      </c>
      <c r="M7" s="184">
        <f>Summary!D33</f>
        <v>6.3347646328671736</v>
      </c>
      <c r="N7" s="184">
        <f>Summary!E33</f>
        <v>5.8199578608342017</v>
      </c>
      <c r="O7" s="184">
        <f>Summary!F33</f>
        <v>2.5443676314275798</v>
      </c>
      <c r="P7" s="184">
        <f>Summary!G33</f>
        <v>23.09284320807885</v>
      </c>
      <c r="Q7" s="184">
        <f>Summary!H33</f>
        <v>7.7457721535019841</v>
      </c>
      <c r="R7" s="184">
        <f>Summary!I33</f>
        <v>8.8433167757524735</v>
      </c>
      <c r="S7" s="184">
        <f>Summary!J33</f>
        <v>10.923530207034847</v>
      </c>
      <c r="T7" s="199">
        <f>Summary!K33</f>
        <v>6.6565590457696944</v>
      </c>
    </row>
    <row r="8" spans="2:22" ht="15.75">
      <c r="B8" s="200"/>
      <c r="C8" s="380"/>
      <c r="D8" s="184"/>
      <c r="E8" s="184"/>
      <c r="F8" s="184"/>
      <c r="G8" s="184"/>
      <c r="H8" s="184"/>
      <c r="I8" s="184"/>
      <c r="J8" s="199"/>
      <c r="L8" s="200"/>
      <c r="M8" s="184"/>
      <c r="N8" s="184"/>
      <c r="O8" s="184"/>
      <c r="P8" s="184"/>
      <c r="Q8" s="184"/>
      <c r="R8" s="184"/>
      <c r="S8" s="184"/>
      <c r="T8" s="199"/>
    </row>
    <row r="9" spans="2:22" ht="15.75">
      <c r="B9" s="198" t="s">
        <v>64</v>
      </c>
      <c r="C9" s="184">
        <f>Summary!D12</f>
        <v>2.8885162749113347</v>
      </c>
      <c r="D9" s="184">
        <f>Summary!E12</f>
        <v>1.9252969611055937</v>
      </c>
      <c r="E9" s="184">
        <f>Summary!F12</f>
        <v>2.2365681350786204</v>
      </c>
      <c r="F9" s="184">
        <f>Summary!G12</f>
        <v>17.916433162458411</v>
      </c>
      <c r="G9" s="184">
        <f>Summary!H12</f>
        <v>2.9397773386606429</v>
      </c>
      <c r="H9" s="184">
        <f>Summary!I12</f>
        <v>14.068072977291424</v>
      </c>
      <c r="I9" s="184">
        <f>Summary!J12</f>
        <v>11.494414582050894</v>
      </c>
      <c r="J9" s="199">
        <f>Summary!K12</f>
        <v>10.931470454591373</v>
      </c>
      <c r="L9" s="198" t="s">
        <v>66</v>
      </c>
      <c r="M9" s="184">
        <f>Summary!D34</f>
        <v>6.3347646328671736</v>
      </c>
      <c r="N9" s="184">
        <f>Summary!E34</f>
        <v>5.8199578608341351</v>
      </c>
      <c r="O9" s="184">
        <f>Summary!F34</f>
        <v>2.544367631427602</v>
      </c>
      <c r="P9" s="184">
        <f>Summary!G34</f>
        <v>23.09284320807885</v>
      </c>
      <c r="Q9" s="184">
        <f>Summary!H34</f>
        <v>7.7457721535019841</v>
      </c>
      <c r="R9" s="184">
        <f>Summary!I34</f>
        <v>8.8446542899296876</v>
      </c>
      <c r="S9" s="184">
        <f>Summary!J34</f>
        <v>10.942876268768288</v>
      </c>
      <c r="T9" s="199">
        <f>Summary!K34</f>
        <v>6.6805728070718828</v>
      </c>
    </row>
    <row r="10" spans="2:22" ht="15.75">
      <c r="B10" s="198"/>
      <c r="C10" s="184"/>
      <c r="D10" s="184"/>
      <c r="E10" s="184"/>
      <c r="F10" s="184"/>
      <c r="G10" s="184"/>
      <c r="H10" s="184"/>
      <c r="I10" s="184"/>
      <c r="J10" s="199"/>
      <c r="L10" s="198"/>
      <c r="M10" s="184"/>
      <c r="N10" s="184"/>
      <c r="O10" s="184"/>
      <c r="P10" s="184"/>
      <c r="Q10" s="184"/>
      <c r="R10" s="184"/>
      <c r="S10" s="184"/>
      <c r="T10" s="199"/>
    </row>
    <row r="11" spans="2:22" ht="15.75">
      <c r="B11" s="198" t="s">
        <v>131</v>
      </c>
      <c r="C11" s="184"/>
      <c r="D11" s="184"/>
      <c r="E11" s="184"/>
      <c r="F11" s="184"/>
      <c r="G11" s="184"/>
      <c r="H11" s="184"/>
      <c r="I11" s="184"/>
      <c r="J11" s="199"/>
      <c r="L11" s="198" t="s">
        <v>132</v>
      </c>
      <c r="M11" s="184"/>
      <c r="N11" s="184"/>
      <c r="O11" s="184"/>
      <c r="P11" s="184"/>
      <c r="Q11" s="184"/>
      <c r="R11" s="184"/>
      <c r="S11" s="184"/>
      <c r="T11" s="199"/>
    </row>
    <row r="12" spans="2:22" ht="16.5" thickBot="1">
      <c r="B12" s="124"/>
      <c r="C12" s="125"/>
      <c r="D12" s="125"/>
      <c r="E12" s="125"/>
      <c r="F12" s="125"/>
      <c r="G12" s="125"/>
      <c r="H12" s="125"/>
      <c r="I12" s="125"/>
      <c r="J12" s="126"/>
      <c r="L12" s="201"/>
      <c r="M12" s="202"/>
      <c r="N12" s="202"/>
      <c r="O12" s="202"/>
      <c r="P12" s="202"/>
      <c r="Q12" s="202"/>
      <c r="R12" s="202"/>
      <c r="S12" s="202"/>
      <c r="T12" s="203"/>
    </row>
    <row r="13" spans="2:22" ht="16.5" thickBot="1">
      <c r="B13" s="60" t="s">
        <v>19</v>
      </c>
      <c r="L13" s="204" t="s">
        <v>67</v>
      </c>
      <c r="M13" s="205">
        <f>Summary!D27</f>
        <v>3.3494975753636913</v>
      </c>
      <c r="N13" s="205">
        <f>Summary!E27</f>
        <v>3.8210935026412596</v>
      </c>
      <c r="O13" s="205">
        <f>Summary!F27</f>
        <v>0.30106595121843771</v>
      </c>
      <c r="P13" s="205">
        <f>Summary!G27</f>
        <v>4.3898970709949081</v>
      </c>
      <c r="Q13" s="205">
        <f>Summary!H27</f>
        <v>4.6687441328245205</v>
      </c>
      <c r="R13" s="205">
        <f>Summary!I27</f>
        <v>-4.5803843837872948</v>
      </c>
      <c r="S13" s="205">
        <f>Summary!J27</f>
        <v>-0.51202957310109154</v>
      </c>
      <c r="T13" s="206">
        <f>Summary!K27</f>
        <v>-3.853650719046009</v>
      </c>
    </row>
    <row r="14" spans="2:22">
      <c r="B14" s="20" t="s">
        <v>129</v>
      </c>
      <c r="L14" s="60" t="s">
        <v>19</v>
      </c>
    </row>
    <row r="15" spans="2:22" ht="14.25" thickBot="1">
      <c r="B15" s="20" t="s">
        <v>130</v>
      </c>
      <c r="L15" s="20" t="s">
        <v>129</v>
      </c>
    </row>
    <row r="16" spans="2:22" ht="16.5" thickBot="1">
      <c r="B16" s="465" t="str">
        <f>"Bond Performance, Index Total Returns,(%) - as at "&amp;TEXT(Map!$N$16,"mmmm  yyyy")</f>
        <v>Bond Performance, Index Total Returns,(%) - as at May  2025</v>
      </c>
      <c r="C16" s="466"/>
      <c r="D16" s="466"/>
      <c r="E16" s="466"/>
      <c r="F16" s="466"/>
      <c r="G16" s="466"/>
      <c r="H16" s="467"/>
      <c r="L16" s="465" t="str">
        <f>"Bond Performance, Index Total Returns  (US$- terms),(%) - as at "&amp;TEXT(Map!$N$16,"mmmm  yyyy")</f>
        <v>Bond Performance, Index Total Returns  (US$- terms),(%) - as at May  2025</v>
      </c>
      <c r="M16" s="466"/>
      <c r="N16" s="466"/>
      <c r="O16" s="466"/>
      <c r="P16" s="466"/>
      <c r="Q16" s="466"/>
      <c r="R16" s="467"/>
    </row>
    <row r="38" spans="2:20" ht="14.25" thickBot="1"/>
    <row r="39" spans="2:20" ht="16.5" thickBot="1">
      <c r="B39" s="459" t="str">
        <f>"IJG Namibia ALBI  - as at "&amp;TEXT(Map!$N$16,"mmmm  yyyy")</f>
        <v>IJG Namibia ALBI  - as at May  2025</v>
      </c>
      <c r="C39" s="460"/>
      <c r="D39" s="460"/>
      <c r="E39" s="460"/>
      <c r="F39" s="460"/>
      <c r="G39" s="461"/>
      <c r="J39" s="459" t="str">
        <f>"IJG Namibia ALBI  -Premiums- [bp] as at "&amp;TEXT(Map!$N$16,"mmmm  yyyy")</f>
        <v>IJG Namibia ALBI  -Premiums- [bp] as at May  2025</v>
      </c>
      <c r="K39" s="460"/>
      <c r="L39" s="460"/>
      <c r="M39" s="460"/>
      <c r="N39" s="461"/>
      <c r="P39" s="459" t="str">
        <f>"IJG Namibia GOVI  -Weights [%] as at "&amp;TEXT(Map!$N$16,"mmmm  yyyy")</f>
        <v>IJG Namibia GOVI  -Weights [%] as at May  2025</v>
      </c>
      <c r="Q39" s="460"/>
      <c r="R39" s="460"/>
      <c r="S39" s="460"/>
      <c r="T39" s="461"/>
    </row>
    <row r="40" spans="2:20" ht="16.5" thickBot="1">
      <c r="B40" s="207"/>
      <c r="C40" s="190" t="s">
        <v>31</v>
      </c>
      <c r="D40" s="190" t="s">
        <v>32</v>
      </c>
      <c r="E40" s="190" t="s">
        <v>33</v>
      </c>
      <c r="F40" s="190" t="s">
        <v>34</v>
      </c>
      <c r="G40" s="191" t="s">
        <v>35</v>
      </c>
      <c r="J40" s="208" t="s">
        <v>31</v>
      </c>
      <c r="K40" s="209" t="s">
        <v>32</v>
      </c>
      <c r="L40" s="209" t="s">
        <v>33</v>
      </c>
      <c r="M40" s="209" t="s">
        <v>34</v>
      </c>
      <c r="N40" s="210" t="s">
        <v>35</v>
      </c>
      <c r="P40" s="211" t="s">
        <v>31</v>
      </c>
      <c r="Q40" s="212" t="s">
        <v>32</v>
      </c>
      <c r="R40" s="212" t="s">
        <v>33</v>
      </c>
      <c r="S40" s="212" t="s">
        <v>34</v>
      </c>
      <c r="T40" s="213" t="s">
        <v>35</v>
      </c>
    </row>
    <row r="41" spans="2:20" ht="15.75">
      <c r="B41" s="207"/>
      <c r="C41" s="214"/>
      <c r="D41" s="214"/>
      <c r="E41" s="214"/>
      <c r="F41" s="214"/>
      <c r="G41" s="215"/>
      <c r="H41" s="97"/>
      <c r="J41" s="216" t="s">
        <v>81</v>
      </c>
      <c r="K41" s="217" t="s">
        <v>81</v>
      </c>
      <c r="L41" s="217" t="s">
        <v>81</v>
      </c>
      <c r="M41" s="217" t="s">
        <v>121</v>
      </c>
      <c r="N41" s="218" t="s">
        <v>121</v>
      </c>
      <c r="P41" s="216" t="s">
        <v>81</v>
      </c>
      <c r="Q41" s="217" t="s">
        <v>81</v>
      </c>
      <c r="R41" s="217" t="s">
        <v>81</v>
      </c>
      <c r="S41" s="217" t="s">
        <v>121</v>
      </c>
      <c r="T41" s="218" t="s">
        <v>121</v>
      </c>
    </row>
    <row r="42" spans="2:20" ht="15.75">
      <c r="B42" s="198" t="s">
        <v>72</v>
      </c>
      <c r="C42" s="184">
        <v>387.22902746002381</v>
      </c>
      <c r="D42" s="184">
        <v>376.35786915749992</v>
      </c>
      <c r="E42" s="184">
        <v>379.91454428412345</v>
      </c>
      <c r="F42" s="184">
        <v>378.75785007611262</v>
      </c>
      <c r="G42" s="199">
        <v>328.39275839231175</v>
      </c>
      <c r="J42" s="219">
        <v>26</v>
      </c>
      <c r="K42" s="220">
        <v>41.942</v>
      </c>
      <c r="L42" s="220">
        <v>41.526999999999994</v>
      </c>
      <c r="M42" s="220">
        <v>-4.1399999999999997</v>
      </c>
      <c r="N42" s="221">
        <v>-5</v>
      </c>
      <c r="P42" s="222">
        <v>11.137854772939317</v>
      </c>
      <c r="Q42" s="223">
        <v>10.852230669686136</v>
      </c>
      <c r="R42" s="223">
        <v>10.182415564783152</v>
      </c>
      <c r="S42" s="223">
        <v>9.3150139683959381</v>
      </c>
      <c r="T42" s="224">
        <v>11.168999217858918</v>
      </c>
    </row>
    <row r="43" spans="2:20" ht="15.75">
      <c r="B43" s="200"/>
      <c r="C43" s="184"/>
      <c r="D43" s="184"/>
      <c r="E43" s="184"/>
      <c r="F43" s="184"/>
      <c r="G43" s="199"/>
      <c r="J43" s="225"/>
      <c r="K43" s="226"/>
      <c r="L43" s="226"/>
      <c r="M43" s="226"/>
      <c r="N43" s="227"/>
      <c r="P43" s="222"/>
      <c r="Q43" s="223"/>
      <c r="R43" s="223"/>
      <c r="S43" s="223"/>
      <c r="T43" s="224"/>
    </row>
    <row r="44" spans="2:20" ht="15.75">
      <c r="B44" s="198" t="s">
        <v>73</v>
      </c>
      <c r="C44" s="184">
        <v>388.55753036315332</v>
      </c>
      <c r="D44" s="184">
        <v>377.64907535934645</v>
      </c>
      <c r="E44" s="184">
        <v>381.21795270454402</v>
      </c>
      <c r="F44" s="184">
        <v>380.05729011734536</v>
      </c>
      <c r="G44" s="199">
        <v>329.51940619491205</v>
      </c>
      <c r="J44" s="216" t="s">
        <v>124</v>
      </c>
      <c r="K44" s="217" t="s">
        <v>124</v>
      </c>
      <c r="L44" s="217" t="s">
        <v>124</v>
      </c>
      <c r="M44" s="217" t="s">
        <v>81</v>
      </c>
      <c r="N44" s="218" t="s">
        <v>81</v>
      </c>
      <c r="O44" s="228"/>
      <c r="P44" s="229" t="s">
        <v>124</v>
      </c>
      <c r="Q44" s="230" t="s">
        <v>124</v>
      </c>
      <c r="R44" s="230" t="s">
        <v>124</v>
      </c>
      <c r="S44" s="230" t="s">
        <v>81</v>
      </c>
      <c r="T44" s="231" t="s">
        <v>81</v>
      </c>
    </row>
    <row r="45" spans="2:20" ht="15.75">
      <c r="B45" s="198"/>
      <c r="C45" s="184"/>
      <c r="D45" s="184"/>
      <c r="E45" s="184"/>
      <c r="F45" s="184"/>
      <c r="G45" s="199"/>
      <c r="J45" s="219">
        <v>-0.47800000000000004</v>
      </c>
      <c r="K45" s="220">
        <v>6.8079999999999998</v>
      </c>
      <c r="L45" s="220">
        <v>-11.5</v>
      </c>
      <c r="M45" s="220">
        <v>39.777000000000001</v>
      </c>
      <c r="N45" s="221">
        <v>14.000000000000002</v>
      </c>
      <c r="P45" s="222">
        <v>8.1423189019357878</v>
      </c>
      <c r="Q45" s="223">
        <v>7.4785624340939094</v>
      </c>
      <c r="R45" s="223">
        <v>7.2325691723960679</v>
      </c>
      <c r="S45" s="223">
        <v>8.9813689330006188</v>
      </c>
      <c r="T45" s="224">
        <v>9.2344710272660606</v>
      </c>
    </row>
    <row r="46" spans="2:20" ht="15.75">
      <c r="B46" s="198" t="s">
        <v>133</v>
      </c>
      <c r="C46" s="184"/>
      <c r="D46" s="184"/>
      <c r="E46" s="184"/>
      <c r="F46" s="184">
        <v>0</v>
      </c>
      <c r="G46" s="199">
        <v>0</v>
      </c>
      <c r="J46" s="225"/>
      <c r="K46" s="226"/>
      <c r="L46" s="226"/>
      <c r="M46" s="226"/>
      <c r="N46" s="227"/>
      <c r="P46" s="232"/>
      <c r="Q46" s="193"/>
      <c r="R46" s="193"/>
      <c r="S46" s="193"/>
      <c r="T46" s="233"/>
    </row>
    <row r="47" spans="2:20" ht="16.5" thickBot="1">
      <c r="B47" s="234"/>
      <c r="C47" s="235"/>
      <c r="D47" s="235"/>
      <c r="E47" s="235"/>
      <c r="F47" s="235"/>
      <c r="G47" s="236"/>
      <c r="J47" s="216" t="s">
        <v>82</v>
      </c>
      <c r="K47" s="217" t="s">
        <v>82</v>
      </c>
      <c r="L47" s="217" t="s">
        <v>82</v>
      </c>
      <c r="M47" s="217" t="s">
        <v>124</v>
      </c>
      <c r="N47" s="218" t="s">
        <v>124</v>
      </c>
      <c r="O47" s="228"/>
      <c r="P47" s="229" t="s">
        <v>82</v>
      </c>
      <c r="Q47" s="230" t="s">
        <v>82</v>
      </c>
      <c r="R47" s="230" t="s">
        <v>82</v>
      </c>
      <c r="S47" s="230" t="s">
        <v>124</v>
      </c>
      <c r="T47" s="231" t="s">
        <v>124</v>
      </c>
    </row>
    <row r="48" spans="2:20" ht="15.75">
      <c r="B48" s="237"/>
      <c r="C48" s="193"/>
      <c r="D48" s="193"/>
      <c r="E48" s="193"/>
      <c r="F48" s="193"/>
      <c r="G48" s="194"/>
      <c r="J48" s="219">
        <v>-7.0000000000000009</v>
      </c>
      <c r="K48" s="220">
        <v>-7.0000000000000009</v>
      </c>
      <c r="L48" s="220">
        <v>-7.0000000000000009</v>
      </c>
      <c r="M48" s="220">
        <v>-12.462</v>
      </c>
      <c r="N48" s="221">
        <v>-105</v>
      </c>
      <c r="P48" s="222">
        <v>9.584106408205626</v>
      </c>
      <c r="Q48" s="223">
        <v>10.227705203417685</v>
      </c>
      <c r="R48" s="223">
        <v>10.066607168237319</v>
      </c>
      <c r="S48" s="223">
        <v>5.9290352027544655</v>
      </c>
      <c r="T48" s="224">
        <v>5.7609685209430994</v>
      </c>
    </row>
    <row r="49" spans="2:20" ht="31.5">
      <c r="B49" s="381" t="s">
        <v>74</v>
      </c>
      <c r="C49" s="184">
        <v>5.5065321337268811</v>
      </c>
      <c r="D49" s="184">
        <v>5.5241258214776314</v>
      </c>
      <c r="E49" s="184">
        <v>5.7837581057046359</v>
      </c>
      <c r="F49" s="184">
        <v>5.5269466984269267</v>
      </c>
      <c r="G49" s="199">
        <v>5.1562213516945574</v>
      </c>
      <c r="J49" s="225"/>
      <c r="K49" s="226"/>
      <c r="L49" s="226"/>
      <c r="M49" s="226"/>
      <c r="N49" s="227"/>
      <c r="P49" s="232"/>
      <c r="Q49" s="193"/>
      <c r="R49" s="193"/>
      <c r="S49" s="193"/>
      <c r="T49" s="233"/>
    </row>
    <row r="50" spans="2:20" ht="15.75">
      <c r="B50" s="198"/>
      <c r="C50" s="184"/>
      <c r="D50" s="184"/>
      <c r="E50" s="184"/>
      <c r="F50" s="184"/>
      <c r="G50" s="199"/>
      <c r="J50" s="216" t="s">
        <v>102</v>
      </c>
      <c r="K50" s="217" t="s">
        <v>102</v>
      </c>
      <c r="L50" s="217" t="s">
        <v>102</v>
      </c>
      <c r="M50" s="217" t="s">
        <v>82</v>
      </c>
      <c r="N50" s="218" t="s">
        <v>82</v>
      </c>
      <c r="O50" s="228"/>
      <c r="P50" s="229" t="s">
        <v>102</v>
      </c>
      <c r="Q50" s="230" t="s">
        <v>102</v>
      </c>
      <c r="R50" s="230" t="s">
        <v>102</v>
      </c>
      <c r="S50" s="230" t="s">
        <v>82</v>
      </c>
      <c r="T50" s="231" t="s">
        <v>82</v>
      </c>
    </row>
    <row r="51" spans="2:20" ht="31.5">
      <c r="B51" s="381" t="s">
        <v>75</v>
      </c>
      <c r="C51" s="184">
        <v>5.5065321337268811</v>
      </c>
      <c r="D51" s="184">
        <v>5.5241258214776314</v>
      </c>
      <c r="E51" s="184">
        <v>5.7837581057046359</v>
      </c>
      <c r="F51" s="184">
        <v>5.5269466984269267</v>
      </c>
      <c r="G51" s="199">
        <v>5.1562213516945574</v>
      </c>
      <c r="J51" s="219">
        <v>61</v>
      </c>
      <c r="K51" s="220">
        <v>56.31</v>
      </c>
      <c r="L51" s="220">
        <v>23</v>
      </c>
      <c r="M51" s="220">
        <v>-16</v>
      </c>
      <c r="N51" s="221">
        <v>3</v>
      </c>
      <c r="P51" s="222">
        <v>11.836625253446444</v>
      </c>
      <c r="Q51" s="223">
        <v>12.129130222984768</v>
      </c>
      <c r="R51" s="223">
        <v>12.136975902568297</v>
      </c>
      <c r="S51" s="223">
        <v>9.5407146062873629</v>
      </c>
      <c r="T51" s="224">
        <v>10.924328439167272</v>
      </c>
    </row>
    <row r="52" spans="2:20" ht="15.75">
      <c r="B52" s="198"/>
      <c r="C52" s="184"/>
      <c r="D52" s="184"/>
      <c r="E52" s="184"/>
      <c r="F52" s="184"/>
      <c r="G52" s="199"/>
      <c r="J52" s="225"/>
      <c r="K52" s="226"/>
      <c r="L52" s="226"/>
      <c r="M52" s="226"/>
      <c r="N52" s="227"/>
      <c r="P52" s="232"/>
      <c r="Q52" s="193"/>
      <c r="R52" s="193"/>
      <c r="S52" s="193"/>
      <c r="T52" s="233"/>
    </row>
    <row r="53" spans="2:20" ht="31.5">
      <c r="B53" s="381" t="s">
        <v>135</v>
      </c>
      <c r="C53" s="184">
        <v>0</v>
      </c>
      <c r="D53" s="184">
        <v>0</v>
      </c>
      <c r="E53" s="184">
        <v>0</v>
      </c>
      <c r="F53" s="184">
        <v>0</v>
      </c>
      <c r="G53" s="199">
        <v>0</v>
      </c>
      <c r="J53" s="216" t="s">
        <v>103</v>
      </c>
      <c r="K53" s="217" t="s">
        <v>103</v>
      </c>
      <c r="L53" s="217" t="s">
        <v>103</v>
      </c>
      <c r="M53" s="217" t="s">
        <v>102</v>
      </c>
      <c r="N53" s="218" t="s">
        <v>102</v>
      </c>
      <c r="O53" s="228"/>
      <c r="P53" s="216" t="s">
        <v>103</v>
      </c>
      <c r="Q53" s="217" t="s">
        <v>103</v>
      </c>
      <c r="R53" s="217" t="s">
        <v>103</v>
      </c>
      <c r="S53" s="217" t="s">
        <v>102</v>
      </c>
      <c r="T53" s="231" t="s">
        <v>102</v>
      </c>
    </row>
    <row r="54" spans="2:20" ht="15.75">
      <c r="B54" s="198"/>
      <c r="C54" s="184"/>
      <c r="D54" s="184"/>
      <c r="E54" s="184"/>
      <c r="F54" s="184"/>
      <c r="G54" s="199"/>
      <c r="J54" s="219">
        <v>56.499999999999993</v>
      </c>
      <c r="K54" s="220">
        <v>47.851999999999997</v>
      </c>
      <c r="L54" s="220">
        <v>23.79</v>
      </c>
      <c r="M54" s="220">
        <v>31.788</v>
      </c>
      <c r="N54" s="221">
        <v>-36</v>
      </c>
      <c r="P54" s="222">
        <v>11.268634309646297</v>
      </c>
      <c r="Q54" s="223">
        <v>11.088468501596889</v>
      </c>
      <c r="R54" s="223">
        <v>10.762771463655053</v>
      </c>
      <c r="S54" s="223">
        <v>10.504418644674342</v>
      </c>
      <c r="T54" s="224">
        <v>10.851813108858895</v>
      </c>
    </row>
    <row r="55" spans="2:20" ht="15.75">
      <c r="B55" s="238"/>
      <c r="C55" s="184"/>
      <c r="D55" s="184"/>
      <c r="E55" s="184"/>
      <c r="F55" s="184"/>
      <c r="G55" s="199"/>
      <c r="J55" s="225"/>
      <c r="K55" s="226"/>
      <c r="L55" s="226"/>
      <c r="M55" s="226"/>
      <c r="N55" s="227"/>
      <c r="P55" s="222"/>
      <c r="Q55" s="223"/>
      <c r="R55" s="223"/>
      <c r="S55" s="223"/>
      <c r="T55" s="233"/>
    </row>
    <row r="56" spans="2:20" ht="15.75">
      <c r="B56" s="200" t="s">
        <v>76</v>
      </c>
      <c r="C56" s="184">
        <v>100.00000000000003</v>
      </c>
      <c r="D56" s="184">
        <v>99.999999999999972</v>
      </c>
      <c r="E56" s="184">
        <v>99.999999999999986</v>
      </c>
      <c r="F56" s="184">
        <v>100</v>
      </c>
      <c r="G56" s="199">
        <v>100.00000000000003</v>
      </c>
      <c r="J56" s="216" t="s">
        <v>104</v>
      </c>
      <c r="K56" s="217" t="s">
        <v>104</v>
      </c>
      <c r="L56" s="217" t="s">
        <v>104</v>
      </c>
      <c r="M56" s="217" t="s">
        <v>103</v>
      </c>
      <c r="N56" s="218" t="s">
        <v>103</v>
      </c>
      <c r="P56" s="229" t="s">
        <v>104</v>
      </c>
      <c r="Q56" s="230" t="s">
        <v>104</v>
      </c>
      <c r="R56" s="230" t="s">
        <v>104</v>
      </c>
      <c r="S56" s="230" t="s">
        <v>103</v>
      </c>
      <c r="T56" s="231" t="s">
        <v>103</v>
      </c>
    </row>
    <row r="57" spans="2:20" ht="15.75">
      <c r="B57" s="198"/>
      <c r="C57" s="184"/>
      <c r="D57" s="184"/>
      <c r="E57" s="184"/>
      <c r="F57" s="184"/>
      <c r="G57" s="199"/>
      <c r="J57" s="219">
        <v>57.499999999999993</v>
      </c>
      <c r="K57" s="220">
        <v>60.528000000000006</v>
      </c>
      <c r="L57" s="220">
        <v>15.57</v>
      </c>
      <c r="M57" s="220">
        <v>17</v>
      </c>
      <c r="N57" s="221">
        <v>-63</v>
      </c>
      <c r="P57" s="222">
        <v>9.7196932267170251</v>
      </c>
      <c r="Q57" s="223">
        <v>9.4718812316465204</v>
      </c>
      <c r="R57" s="223">
        <v>9.4216592908772085</v>
      </c>
      <c r="S57" s="223">
        <v>9.8686345538925426</v>
      </c>
      <c r="T57" s="224">
        <v>10.008241368076984</v>
      </c>
    </row>
    <row r="58" spans="2:20" ht="15.75">
      <c r="B58" s="198" t="s">
        <v>134</v>
      </c>
      <c r="C58" s="184">
        <v>0</v>
      </c>
      <c r="D58" s="184">
        <v>0</v>
      </c>
      <c r="E58" s="184">
        <v>0</v>
      </c>
      <c r="F58" s="184">
        <v>0</v>
      </c>
      <c r="G58" s="199">
        <v>0</v>
      </c>
      <c r="J58" s="225"/>
      <c r="K58" s="226"/>
      <c r="L58" s="226"/>
      <c r="M58" s="226"/>
      <c r="N58" s="227"/>
      <c r="P58" s="232"/>
      <c r="Q58" s="193"/>
      <c r="R58" s="193"/>
      <c r="S58" s="193"/>
      <c r="T58" s="233"/>
    </row>
    <row r="59" spans="2:20" ht="16.5" thickBot="1">
      <c r="B59" s="239"/>
      <c r="C59" s="240"/>
      <c r="D59" s="240"/>
      <c r="E59" s="240"/>
      <c r="F59" s="240"/>
      <c r="G59" s="241"/>
      <c r="J59" s="216" t="s">
        <v>105</v>
      </c>
      <c r="K59" s="217" t="s">
        <v>105</v>
      </c>
      <c r="L59" s="217" t="s">
        <v>105</v>
      </c>
      <c r="M59" s="217" t="s">
        <v>104</v>
      </c>
      <c r="N59" s="218" t="s">
        <v>104</v>
      </c>
      <c r="P59" s="229" t="s">
        <v>105</v>
      </c>
      <c r="Q59" s="230" t="s">
        <v>105</v>
      </c>
      <c r="R59" s="230" t="s">
        <v>105</v>
      </c>
      <c r="S59" s="230" t="s">
        <v>104</v>
      </c>
      <c r="T59" s="231" t="s">
        <v>104</v>
      </c>
    </row>
    <row r="60" spans="2:20" ht="15.75">
      <c r="C60" s="382" t="str">
        <f>IF(SUM(C56:C58)=100,"",1)</f>
        <v/>
      </c>
      <c r="D60" s="382" t="str">
        <f t="shared" ref="D60:G60" si="0">IF(SUM(D56:D58)=100,"",1)</f>
        <v/>
      </c>
      <c r="E60" s="382" t="str">
        <f t="shared" si="0"/>
        <v/>
      </c>
      <c r="F60" s="382" t="str">
        <f t="shared" si="0"/>
        <v/>
      </c>
      <c r="G60" s="382" t="str">
        <f t="shared" si="0"/>
        <v/>
      </c>
      <c r="J60" s="219">
        <v>62.653000000000006</v>
      </c>
      <c r="K60" s="220">
        <v>62.4</v>
      </c>
      <c r="L60" s="220">
        <v>28.038</v>
      </c>
      <c r="M60" s="220">
        <v>18</v>
      </c>
      <c r="N60" s="221">
        <v>-21</v>
      </c>
      <c r="P60" s="222">
        <v>8.8536527983974675</v>
      </c>
      <c r="Q60" s="223">
        <v>9.1139084650336013</v>
      </c>
      <c r="R60" s="223">
        <v>9.6426853342712278</v>
      </c>
      <c r="S60" s="223">
        <v>8.7928466728206569</v>
      </c>
      <c r="T60" s="224">
        <v>8.4483218214983218</v>
      </c>
    </row>
    <row r="61" spans="2:20" ht="16.5" thickBot="1">
      <c r="J61" s="225"/>
      <c r="K61" s="226"/>
      <c r="L61" s="226"/>
      <c r="M61" s="226"/>
      <c r="N61" s="227"/>
      <c r="P61" s="232"/>
      <c r="Q61" s="193"/>
      <c r="R61" s="193"/>
      <c r="S61" s="193"/>
      <c r="T61" s="233"/>
    </row>
    <row r="62" spans="2:20" ht="16.5" thickBot="1">
      <c r="B62" s="459" t="str">
        <f>"IJG Namibia ALBI  -Yields-[%] as at "&amp;TEXT(Map!$N$16,"mmmm  yyyy")</f>
        <v>IJG Namibia ALBI  -Yields-[%] as at May  2025</v>
      </c>
      <c r="C62" s="460"/>
      <c r="D62" s="460"/>
      <c r="E62" s="460"/>
      <c r="F62" s="461"/>
      <c r="J62" s="216" t="s">
        <v>118</v>
      </c>
      <c r="K62" s="217" t="s">
        <v>118</v>
      </c>
      <c r="L62" s="217" t="s">
        <v>118</v>
      </c>
      <c r="M62" s="217" t="s">
        <v>105</v>
      </c>
      <c r="N62" s="218" t="s">
        <v>105</v>
      </c>
      <c r="P62" s="229" t="s">
        <v>118</v>
      </c>
      <c r="Q62" s="230" t="s">
        <v>118</v>
      </c>
      <c r="R62" s="230" t="s">
        <v>118</v>
      </c>
      <c r="S62" s="230" t="s">
        <v>105</v>
      </c>
      <c r="T62" s="231" t="s">
        <v>105</v>
      </c>
    </row>
    <row r="63" spans="2:20" ht="16.5" thickBot="1">
      <c r="B63" s="208" t="s">
        <v>31</v>
      </c>
      <c r="C63" s="209" t="s">
        <v>32</v>
      </c>
      <c r="D63" s="209" t="s">
        <v>33</v>
      </c>
      <c r="E63" s="209" t="s">
        <v>34</v>
      </c>
      <c r="F63" s="210" t="s">
        <v>35</v>
      </c>
      <c r="J63" s="219">
        <v>35.514000000000003</v>
      </c>
      <c r="K63" s="220">
        <v>50.317</v>
      </c>
      <c r="L63" s="220">
        <v>7.2519999999999998</v>
      </c>
      <c r="M63" s="220">
        <v>34</v>
      </c>
      <c r="N63" s="221">
        <v>12.489000000000001</v>
      </c>
      <c r="P63" s="222">
        <v>7.2719710051559634</v>
      </c>
      <c r="Q63" s="223">
        <v>7.3794817696813713</v>
      </c>
      <c r="R63" s="223">
        <v>7.5656249990904838</v>
      </c>
      <c r="S63" s="223">
        <v>8.5422378386025724</v>
      </c>
      <c r="T63" s="224">
        <v>8.195534962220318</v>
      </c>
    </row>
    <row r="64" spans="2:20" ht="15.75">
      <c r="B64" s="242" t="s">
        <v>81</v>
      </c>
      <c r="C64" s="243" t="s">
        <v>81</v>
      </c>
      <c r="D64" s="243" t="s">
        <v>81</v>
      </c>
      <c r="E64" s="243" t="s">
        <v>121</v>
      </c>
      <c r="F64" s="244" t="s">
        <v>121</v>
      </c>
      <c r="J64" s="225"/>
      <c r="K64" s="226"/>
      <c r="L64" s="226"/>
      <c r="M64" s="226"/>
      <c r="N64" s="227"/>
      <c r="P64" s="222"/>
      <c r="Q64" s="223"/>
      <c r="R64" s="223"/>
      <c r="S64" s="223"/>
      <c r="T64" s="231"/>
    </row>
    <row r="65" spans="2:20" ht="15.75">
      <c r="B65" s="245">
        <v>8.1549999999999994</v>
      </c>
      <c r="C65" s="223">
        <v>8.409419999999999</v>
      </c>
      <c r="D65" s="223">
        <v>8.7252700000000001</v>
      </c>
      <c r="E65" s="223">
        <v>8.0985999999999994</v>
      </c>
      <c r="F65" s="246">
        <v>9.26</v>
      </c>
      <c r="J65" s="216" t="s">
        <v>108</v>
      </c>
      <c r="K65" s="217" t="s">
        <v>108</v>
      </c>
      <c r="L65" s="217" t="s">
        <v>108</v>
      </c>
      <c r="M65" s="217" t="s">
        <v>118</v>
      </c>
      <c r="N65" s="218" t="s">
        <v>118</v>
      </c>
      <c r="P65" s="229" t="s">
        <v>108</v>
      </c>
      <c r="Q65" s="230" t="s">
        <v>108</v>
      </c>
      <c r="R65" s="230" t="s">
        <v>108</v>
      </c>
      <c r="S65" s="230" t="s">
        <v>118</v>
      </c>
      <c r="T65" s="231" t="s">
        <v>118</v>
      </c>
    </row>
    <row r="66" spans="2:20" ht="15.75">
      <c r="B66" s="245"/>
      <c r="C66" s="223"/>
      <c r="D66" s="223"/>
      <c r="E66" s="223"/>
      <c r="F66" s="246"/>
      <c r="J66" s="219">
        <v>35</v>
      </c>
      <c r="K66" s="220">
        <v>63.021999999999998</v>
      </c>
      <c r="L66" s="220">
        <v>22.15</v>
      </c>
      <c r="M66" s="220">
        <v>16.873999999999999</v>
      </c>
      <c r="N66" s="221">
        <v>6.9779999999999998</v>
      </c>
      <c r="P66" s="222">
        <v>8.5070545024661541</v>
      </c>
      <c r="Q66" s="223">
        <v>8.549698207315954</v>
      </c>
      <c r="R66" s="223">
        <v>8.7223629971655203</v>
      </c>
      <c r="S66" s="223">
        <v>7.073871289607049</v>
      </c>
      <c r="T66" s="224">
        <v>6.6328555560728493</v>
      </c>
    </row>
    <row r="67" spans="2:20" ht="15.75">
      <c r="B67" s="242" t="s">
        <v>124</v>
      </c>
      <c r="C67" s="243" t="s">
        <v>124</v>
      </c>
      <c r="D67" s="243" t="s">
        <v>124</v>
      </c>
      <c r="E67" s="243" t="s">
        <v>81</v>
      </c>
      <c r="F67" s="244" t="s">
        <v>81</v>
      </c>
      <c r="J67" s="247"/>
      <c r="K67" s="248"/>
      <c r="L67" s="248"/>
      <c r="M67" s="248"/>
      <c r="N67" s="249"/>
      <c r="P67" s="222"/>
      <c r="Q67" s="223"/>
      <c r="R67" s="223"/>
      <c r="S67" s="223"/>
      <c r="T67" s="233"/>
    </row>
    <row r="68" spans="2:20" ht="15.75">
      <c r="B68" s="245">
        <v>8.6652199999999997</v>
      </c>
      <c r="C68" s="223">
        <v>8.8680800000000009</v>
      </c>
      <c r="D68" s="223">
        <v>9.0150000000000006</v>
      </c>
      <c r="E68" s="223">
        <v>8.5377700000000001</v>
      </c>
      <c r="F68" s="246">
        <v>9.4500000000000011</v>
      </c>
      <c r="J68" s="216" t="s">
        <v>122</v>
      </c>
      <c r="K68" s="217" t="s">
        <v>122</v>
      </c>
      <c r="L68" s="217" t="s">
        <v>122</v>
      </c>
      <c r="M68" s="217" t="s">
        <v>108</v>
      </c>
      <c r="N68" s="218" t="s">
        <v>108</v>
      </c>
      <c r="P68" s="229" t="s">
        <v>122</v>
      </c>
      <c r="Q68" s="230" t="s">
        <v>122</v>
      </c>
      <c r="R68" s="230" t="s">
        <v>122</v>
      </c>
      <c r="S68" s="230" t="s">
        <v>108</v>
      </c>
      <c r="T68" s="231" t="s">
        <v>108</v>
      </c>
    </row>
    <row r="69" spans="2:20" ht="15.75">
      <c r="B69" s="245"/>
      <c r="C69" s="223"/>
      <c r="D69" s="223"/>
      <c r="E69" s="223"/>
      <c r="F69" s="246"/>
      <c r="J69" s="219">
        <v>63</v>
      </c>
      <c r="K69" s="220">
        <v>58.599999999999994</v>
      </c>
      <c r="L69" s="220">
        <v>28.836000000000002</v>
      </c>
      <c r="M69" s="220">
        <v>26.240999999999996</v>
      </c>
      <c r="N69" s="221">
        <v>46.1</v>
      </c>
      <c r="P69" s="245">
        <v>5.915506985797693</v>
      </c>
      <c r="Q69" s="223">
        <v>5.9092869902030944</v>
      </c>
      <c r="R69" s="223">
        <v>6.2274408462181849</v>
      </c>
      <c r="S69" s="223">
        <v>8.2253073600360533</v>
      </c>
      <c r="T69" s="224">
        <v>7.578792969553712</v>
      </c>
    </row>
    <row r="70" spans="2:20" ht="15.75">
      <c r="B70" s="242" t="s">
        <v>82</v>
      </c>
      <c r="C70" s="243" t="s">
        <v>82</v>
      </c>
      <c r="D70" s="243" t="s">
        <v>82</v>
      </c>
      <c r="E70" s="243" t="s">
        <v>124</v>
      </c>
      <c r="F70" s="244" t="s">
        <v>124</v>
      </c>
      <c r="J70" s="247"/>
      <c r="K70" s="248"/>
      <c r="L70" s="248"/>
      <c r="M70" s="248"/>
      <c r="N70" s="249"/>
      <c r="P70" s="245"/>
      <c r="Q70" s="223"/>
      <c r="R70" s="223"/>
      <c r="S70" s="223"/>
      <c r="T70" s="224"/>
    </row>
    <row r="71" spans="2:20" ht="15.75">
      <c r="B71" s="245">
        <v>8.6</v>
      </c>
      <c r="C71" s="223">
        <v>8.73</v>
      </c>
      <c r="D71" s="223">
        <v>9.06</v>
      </c>
      <c r="E71" s="223">
        <v>8.7803799999999992</v>
      </c>
      <c r="F71" s="246">
        <v>9.629999999999999</v>
      </c>
      <c r="J71" s="216" t="s">
        <v>119</v>
      </c>
      <c r="K71" s="217" t="s">
        <v>119</v>
      </c>
      <c r="L71" s="217" t="s">
        <v>119</v>
      </c>
      <c r="M71" s="217" t="s">
        <v>122</v>
      </c>
      <c r="N71" s="218" t="s">
        <v>122</v>
      </c>
      <c r="P71" s="245"/>
      <c r="Q71" s="223"/>
      <c r="R71" s="223"/>
      <c r="S71" s="223"/>
      <c r="T71" s="224"/>
    </row>
    <row r="72" spans="2:20" ht="15.75">
      <c r="B72" s="245"/>
      <c r="C72" s="223"/>
      <c r="D72" s="223"/>
      <c r="E72" s="223"/>
      <c r="F72" s="246"/>
      <c r="J72" s="219">
        <v>51.675000000000004</v>
      </c>
      <c r="K72" s="220">
        <v>65.33</v>
      </c>
      <c r="L72" s="220">
        <v>19.408000000000001</v>
      </c>
      <c r="M72" s="220">
        <v>26.314999999999998</v>
      </c>
      <c r="N72" s="221">
        <v>64.676000000000002</v>
      </c>
      <c r="P72" s="229" t="s">
        <v>119</v>
      </c>
      <c r="Q72" s="230" t="s">
        <v>119</v>
      </c>
      <c r="R72" s="230" t="s">
        <v>119</v>
      </c>
      <c r="S72" s="230" t="s">
        <v>122</v>
      </c>
      <c r="T72" s="231" t="s">
        <v>122</v>
      </c>
    </row>
    <row r="73" spans="2:20" ht="15.75">
      <c r="B73" s="242" t="s">
        <v>102</v>
      </c>
      <c r="C73" s="243" t="s">
        <v>102</v>
      </c>
      <c r="D73" s="243" t="s">
        <v>102</v>
      </c>
      <c r="E73" s="243" t="s">
        <v>82</v>
      </c>
      <c r="F73" s="244" t="s">
        <v>82</v>
      </c>
      <c r="J73" s="247"/>
      <c r="K73" s="226"/>
      <c r="L73" s="226"/>
      <c r="M73" s="226"/>
      <c r="N73" s="227"/>
      <c r="P73" s="245">
        <v>7.7625818352922442</v>
      </c>
      <c r="Q73" s="223">
        <v>7.7996463043400421</v>
      </c>
      <c r="R73" s="223">
        <v>8.0388872607374822</v>
      </c>
      <c r="S73" s="223">
        <v>5.4943453461812268</v>
      </c>
      <c r="T73" s="224">
        <v>4.2805120971671107</v>
      </c>
    </row>
    <row r="74" spans="2:20" ht="15.75">
      <c r="B74" s="245">
        <v>9.6749999999999989</v>
      </c>
      <c r="C74" s="223">
        <v>9.8481000000000005</v>
      </c>
      <c r="D74" s="223">
        <v>9.7650000000000006</v>
      </c>
      <c r="E74" s="223">
        <v>8.7449999999999992</v>
      </c>
      <c r="F74" s="246">
        <v>10.709999999999999</v>
      </c>
      <c r="J74" s="216"/>
      <c r="K74" s="217"/>
      <c r="L74" s="217"/>
      <c r="M74" s="217" t="s">
        <v>119</v>
      </c>
      <c r="N74" s="218" t="s">
        <v>119</v>
      </c>
      <c r="O74" s="228"/>
      <c r="P74" s="245"/>
      <c r="Q74" s="193"/>
      <c r="R74" s="193"/>
      <c r="S74" s="193"/>
      <c r="T74" s="224"/>
    </row>
    <row r="75" spans="2:20" ht="15.75">
      <c r="B75" s="245"/>
      <c r="C75" s="223"/>
      <c r="D75" s="223"/>
      <c r="E75" s="223"/>
      <c r="F75" s="246"/>
      <c r="J75" s="219"/>
      <c r="K75" s="220"/>
      <c r="L75" s="220"/>
      <c r="M75" s="220">
        <v>18.509999999999998</v>
      </c>
      <c r="N75" s="221">
        <v>78.429000000000002</v>
      </c>
      <c r="P75" s="229"/>
      <c r="Q75" s="230"/>
      <c r="R75" s="230"/>
      <c r="S75" s="230" t="s">
        <v>119</v>
      </c>
      <c r="T75" s="231" t="s">
        <v>119</v>
      </c>
    </row>
    <row r="76" spans="2:20" ht="15.75">
      <c r="B76" s="242" t="s">
        <v>103</v>
      </c>
      <c r="C76" s="243" t="s">
        <v>103</v>
      </c>
      <c r="D76" s="243" t="s">
        <v>103</v>
      </c>
      <c r="E76" s="243" t="s">
        <v>102</v>
      </c>
      <c r="F76" s="244" t="s">
        <v>102</v>
      </c>
      <c r="J76" s="225"/>
      <c r="K76" s="226"/>
      <c r="L76" s="226"/>
      <c r="M76" s="226"/>
      <c r="N76" s="227"/>
      <c r="P76" s="245"/>
      <c r="Q76" s="223"/>
      <c r="R76" s="223"/>
      <c r="S76" s="223">
        <v>7.7322055837471728</v>
      </c>
      <c r="T76" s="224">
        <v>6.9151609113164616</v>
      </c>
    </row>
    <row r="77" spans="2:20" ht="15.75">
      <c r="B77" s="245">
        <v>11.035</v>
      </c>
      <c r="C77" s="223">
        <v>11.363519999999999</v>
      </c>
      <c r="D77" s="223">
        <v>10.982899999999999</v>
      </c>
      <c r="E77" s="223">
        <v>9.6128799999999988</v>
      </c>
      <c r="F77" s="246">
        <v>10.805</v>
      </c>
      <c r="J77" s="216"/>
      <c r="K77" s="217"/>
      <c r="L77" s="217"/>
      <c r="M77" s="217"/>
      <c r="N77" s="218"/>
      <c r="P77" s="245"/>
      <c r="Q77" s="223"/>
      <c r="R77" s="223"/>
      <c r="S77" s="223"/>
      <c r="T77" s="224"/>
    </row>
    <row r="78" spans="2:20" ht="15.75">
      <c r="B78" s="245"/>
      <c r="C78" s="223"/>
      <c r="D78" s="223"/>
      <c r="E78" s="223"/>
      <c r="F78" s="246"/>
      <c r="J78" s="219"/>
      <c r="K78" s="220"/>
      <c r="L78" s="220"/>
      <c r="M78" s="220"/>
      <c r="N78" s="221"/>
      <c r="P78" s="229"/>
      <c r="Q78" s="230"/>
      <c r="R78" s="230"/>
      <c r="S78" s="230"/>
      <c r="T78" s="231"/>
    </row>
    <row r="79" spans="2:20" ht="15.75">
      <c r="B79" s="242" t="s">
        <v>104</v>
      </c>
      <c r="C79" s="243" t="s">
        <v>104</v>
      </c>
      <c r="D79" s="243" t="s">
        <v>104</v>
      </c>
      <c r="E79" s="243" t="s">
        <v>103</v>
      </c>
      <c r="F79" s="244" t="s">
        <v>103</v>
      </c>
      <c r="J79" s="225"/>
      <c r="K79" s="226"/>
      <c r="L79" s="226"/>
      <c r="M79" s="226"/>
      <c r="N79" s="227"/>
      <c r="P79" s="245"/>
      <c r="Q79" s="223"/>
      <c r="R79" s="223"/>
      <c r="S79" s="223"/>
      <c r="T79" s="224"/>
    </row>
    <row r="80" spans="2:20" ht="15.75">
      <c r="B80" s="245">
        <v>11.285</v>
      </c>
      <c r="C80" s="223">
        <v>11.745280000000001</v>
      </c>
      <c r="D80" s="223">
        <v>11.105699999999999</v>
      </c>
      <c r="E80" s="223">
        <v>10.475</v>
      </c>
      <c r="F80" s="246">
        <v>11.69</v>
      </c>
      <c r="J80" s="216"/>
      <c r="K80" s="217"/>
      <c r="L80" s="217"/>
      <c r="M80" s="217"/>
      <c r="N80" s="218"/>
      <c r="P80" s="245"/>
      <c r="Q80" s="223"/>
      <c r="R80" s="223"/>
      <c r="S80" s="223"/>
      <c r="T80" s="224"/>
    </row>
    <row r="81" spans="2:20" ht="15.75">
      <c r="B81" s="245"/>
      <c r="C81" s="223"/>
      <c r="D81" s="223"/>
      <c r="E81" s="223"/>
      <c r="F81" s="246"/>
      <c r="J81" s="219"/>
      <c r="K81" s="220"/>
      <c r="L81" s="220"/>
      <c r="M81" s="220"/>
      <c r="N81" s="221"/>
      <c r="P81" s="229"/>
      <c r="Q81" s="230"/>
      <c r="R81" s="230"/>
      <c r="S81" s="230"/>
      <c r="T81" s="231"/>
    </row>
    <row r="82" spans="2:20" ht="15.75">
      <c r="B82" s="242" t="s">
        <v>105</v>
      </c>
      <c r="C82" s="243" t="s">
        <v>105</v>
      </c>
      <c r="D82" s="243" t="s">
        <v>105</v>
      </c>
      <c r="E82" s="243" t="s">
        <v>104</v>
      </c>
      <c r="F82" s="244" t="s">
        <v>104</v>
      </c>
      <c r="J82" s="225"/>
      <c r="K82" s="226"/>
      <c r="L82" s="226"/>
      <c r="M82" s="226"/>
      <c r="N82" s="221"/>
      <c r="P82" s="245"/>
      <c r="Q82" s="223"/>
      <c r="R82" s="223"/>
      <c r="S82" s="223"/>
      <c r="T82" s="224"/>
    </row>
    <row r="83" spans="2:20" ht="16.5" thickBot="1">
      <c r="B83" s="245">
        <v>11.70153</v>
      </c>
      <c r="C83" s="223">
        <v>12.059000000000001</v>
      </c>
      <c r="D83" s="223">
        <v>11.460379999999999</v>
      </c>
      <c r="E83" s="223">
        <v>10.709999999999999</v>
      </c>
      <c r="F83" s="246">
        <v>12.385</v>
      </c>
      <c r="J83" s="216"/>
      <c r="K83" s="217"/>
      <c r="L83" s="217"/>
      <c r="M83" s="217"/>
      <c r="N83" s="218"/>
      <c r="P83" s="250"/>
      <c r="Q83" s="251"/>
      <c r="R83" s="251"/>
      <c r="S83" s="251"/>
      <c r="T83" s="252"/>
    </row>
    <row r="84" spans="2:20" ht="16.5" thickBot="1">
      <c r="B84" s="245"/>
      <c r="C84" s="223"/>
      <c r="D84" s="223"/>
      <c r="E84" s="223"/>
      <c r="F84" s="246"/>
      <c r="J84" s="219"/>
      <c r="K84" s="220"/>
      <c r="L84" s="220"/>
      <c r="M84" s="220"/>
      <c r="N84" s="221"/>
      <c r="P84" s="382" t="str">
        <f>IF(SUM(P41:P82)=100,"","1")</f>
        <v/>
      </c>
      <c r="Q84" s="382" t="str">
        <f t="shared" ref="Q84:T84" si="1">IF(SUM(Q41:Q82)=100,"","1")</f>
        <v/>
      </c>
      <c r="R84" s="382" t="str">
        <f t="shared" si="1"/>
        <v/>
      </c>
      <c r="S84" s="382" t="str">
        <f t="shared" si="1"/>
        <v/>
      </c>
      <c r="T84" s="382" t="str">
        <f t="shared" si="1"/>
        <v/>
      </c>
    </row>
    <row r="85" spans="2:20" ht="16.5" thickBot="1">
      <c r="B85" s="242" t="s">
        <v>118</v>
      </c>
      <c r="C85" s="243" t="s">
        <v>118</v>
      </c>
      <c r="D85" s="243" t="s">
        <v>118</v>
      </c>
      <c r="E85" s="243" t="s">
        <v>105</v>
      </c>
      <c r="F85" s="244" t="s">
        <v>105</v>
      </c>
      <c r="J85" s="247"/>
      <c r="K85" s="248"/>
      <c r="L85" s="248"/>
      <c r="M85" s="248"/>
      <c r="N85" s="227"/>
      <c r="P85" s="459" t="str">
        <f>"IJG Namibia OTHI-Weights [%] as at "&amp;TEXT(Map!$N$16,"mmmm  yyyy")</f>
        <v>IJG Namibia OTHI-Weights [%] as at May  2025</v>
      </c>
      <c r="Q85" s="460"/>
      <c r="R85" s="460"/>
      <c r="S85" s="460"/>
      <c r="T85" s="461"/>
    </row>
    <row r="86" spans="2:20" ht="16.5" thickBot="1">
      <c r="B86" s="245">
        <v>11.810140000000001</v>
      </c>
      <c r="C86" s="223">
        <v>12.253169999999999</v>
      </c>
      <c r="D86" s="223">
        <v>11.46252</v>
      </c>
      <c r="E86" s="223">
        <v>11</v>
      </c>
      <c r="F86" s="246">
        <v>12.75989</v>
      </c>
      <c r="J86" s="216"/>
      <c r="K86" s="217"/>
      <c r="L86" s="217"/>
      <c r="M86" s="217"/>
      <c r="N86" s="218"/>
      <c r="P86" s="211" t="s">
        <v>31</v>
      </c>
      <c r="Q86" s="212" t="s">
        <v>32</v>
      </c>
      <c r="R86" s="212" t="s">
        <v>33</v>
      </c>
      <c r="S86" s="212" t="s">
        <v>34</v>
      </c>
      <c r="T86" s="213" t="s">
        <v>35</v>
      </c>
    </row>
    <row r="87" spans="2:20" ht="15.75">
      <c r="B87" s="245"/>
      <c r="C87" s="223"/>
      <c r="D87" s="223"/>
      <c r="E87" s="223"/>
      <c r="F87" s="246"/>
      <c r="J87" s="219"/>
      <c r="K87" s="220"/>
      <c r="L87" s="220"/>
      <c r="M87" s="220"/>
      <c r="N87" s="221"/>
      <c r="P87" s="229"/>
      <c r="Q87" s="230"/>
      <c r="R87" s="230"/>
      <c r="S87" s="230"/>
      <c r="T87" s="231"/>
    </row>
    <row r="88" spans="2:20" ht="16.5" thickBot="1">
      <c r="B88" s="242" t="s">
        <v>108</v>
      </c>
      <c r="C88" s="243" t="s">
        <v>108</v>
      </c>
      <c r="D88" s="243" t="s">
        <v>108</v>
      </c>
      <c r="E88" s="243" t="s">
        <v>118</v>
      </c>
      <c r="F88" s="244" t="s">
        <v>118</v>
      </c>
      <c r="J88" s="253"/>
      <c r="K88" s="254"/>
      <c r="L88" s="254"/>
      <c r="M88" s="254"/>
      <c r="N88" s="255"/>
      <c r="P88" s="222"/>
      <c r="Q88" s="223"/>
      <c r="R88" s="223"/>
      <c r="S88" s="223"/>
      <c r="T88" s="224"/>
    </row>
    <row r="89" spans="2:20" ht="15.75">
      <c r="B89" s="245">
        <v>11.805</v>
      </c>
      <c r="C89" s="223">
        <v>12.38022</v>
      </c>
      <c r="D89" s="223">
        <v>11.611499999999999</v>
      </c>
      <c r="E89" s="223">
        <v>11.08874</v>
      </c>
      <c r="F89" s="246">
        <v>12.93478</v>
      </c>
      <c r="P89" s="229"/>
      <c r="Q89" s="230"/>
      <c r="R89" s="230"/>
      <c r="S89" s="230"/>
      <c r="T89" s="231"/>
    </row>
    <row r="90" spans="2:20" ht="15.75">
      <c r="B90" s="245"/>
      <c r="C90" s="223"/>
      <c r="D90" s="223"/>
      <c r="E90" s="223"/>
      <c r="F90" s="246"/>
      <c r="P90" s="229"/>
      <c r="Q90" s="230"/>
      <c r="R90" s="230"/>
      <c r="S90" s="230"/>
      <c r="T90" s="231"/>
    </row>
    <row r="91" spans="2:20" ht="15.75">
      <c r="B91" s="242" t="s">
        <v>122</v>
      </c>
      <c r="C91" s="243" t="s">
        <v>122</v>
      </c>
      <c r="D91" s="243" t="s">
        <v>122</v>
      </c>
      <c r="E91" s="243" t="s">
        <v>108</v>
      </c>
      <c r="F91" s="244" t="s">
        <v>108</v>
      </c>
      <c r="P91" s="222"/>
      <c r="Q91" s="223"/>
      <c r="R91" s="223"/>
      <c r="S91" s="223"/>
      <c r="T91" s="224"/>
    </row>
    <row r="92" spans="2:20" ht="16.5" thickBot="1">
      <c r="B92" s="245">
        <v>12.06</v>
      </c>
      <c r="C92" s="223">
        <v>12.335999999999999</v>
      </c>
      <c r="D92" s="223">
        <v>11.628360000000001</v>
      </c>
      <c r="E92" s="223">
        <v>11.182409999999999</v>
      </c>
      <c r="F92" s="246">
        <v>13.326000000000001</v>
      </c>
      <c r="P92" s="253"/>
      <c r="Q92" s="254"/>
      <c r="R92" s="254"/>
      <c r="S92" s="254"/>
      <c r="T92" s="255"/>
    </row>
    <row r="93" spans="2:20" ht="16.5" thickBot="1">
      <c r="B93" s="245"/>
      <c r="C93" s="223"/>
      <c r="D93" s="223"/>
      <c r="E93" s="223"/>
      <c r="F93" s="246"/>
      <c r="J93" s="462" t="str">
        <f>"IJG Namibia ALBI  -Weights [%] as at "&amp;TEXT(Map!$N$16,"mmmm  yyyy")</f>
        <v>IJG Namibia ALBI  -Weights [%] as at May  2025</v>
      </c>
      <c r="K93" s="463"/>
      <c r="L93" s="463"/>
      <c r="M93" s="463"/>
      <c r="N93" s="464"/>
      <c r="S93" s="382" t="str">
        <f>IF(SUM(S87:S91)=100,"","1")</f>
        <v>1</v>
      </c>
      <c r="T93" s="382" t="str">
        <f>IF(SUM(T87:T91)=100,"","1")</f>
        <v>1</v>
      </c>
    </row>
    <row r="94" spans="2:20" ht="16.5" thickBot="1">
      <c r="B94" s="242" t="s">
        <v>119</v>
      </c>
      <c r="C94" s="243" t="s">
        <v>119</v>
      </c>
      <c r="D94" s="243" t="s">
        <v>119</v>
      </c>
      <c r="E94" s="243" t="s">
        <v>122</v>
      </c>
      <c r="F94" s="244" t="s">
        <v>122</v>
      </c>
      <c r="J94" s="208" t="s">
        <v>31</v>
      </c>
      <c r="K94" s="209" t="s">
        <v>32</v>
      </c>
      <c r="L94" s="209" t="s">
        <v>33</v>
      </c>
      <c r="M94" s="209" t="s">
        <v>34</v>
      </c>
      <c r="N94" s="210" t="s">
        <v>35</v>
      </c>
      <c r="P94" s="459" t="str">
        <f>"IJG Namibia ALBI  -Rate Duration (years) as at "&amp;TEXT(Map!$N$16,"mmmm  yyyy")</f>
        <v>IJG Namibia ALBI  -Rate Duration (years) as at May  2025</v>
      </c>
      <c r="Q94" s="460"/>
      <c r="R94" s="460"/>
      <c r="S94" s="460"/>
      <c r="T94" s="461"/>
    </row>
    <row r="95" spans="2:20" ht="16.5" thickBot="1">
      <c r="B95" s="245">
        <v>11.94675</v>
      </c>
      <c r="C95" s="223">
        <v>12.4033</v>
      </c>
      <c r="D95" s="223">
        <v>11.534079999999999</v>
      </c>
      <c r="E95" s="223">
        <v>11.11815</v>
      </c>
      <c r="F95" s="246">
        <v>13.421760000000001</v>
      </c>
      <c r="J95" s="242" t="s">
        <v>81</v>
      </c>
      <c r="K95" s="243" t="s">
        <v>81</v>
      </c>
      <c r="L95" s="243" t="s">
        <v>81</v>
      </c>
      <c r="M95" s="243" t="s">
        <v>121</v>
      </c>
      <c r="N95" s="244" t="s">
        <v>121</v>
      </c>
      <c r="P95" s="208" t="s">
        <v>31</v>
      </c>
      <c r="Q95" s="209" t="s">
        <v>32</v>
      </c>
      <c r="R95" s="209" t="s">
        <v>33</v>
      </c>
      <c r="S95" s="209" t="s">
        <v>34</v>
      </c>
      <c r="T95" s="210" t="s">
        <v>35</v>
      </c>
    </row>
    <row r="96" spans="2:20" ht="15.75">
      <c r="B96" s="245"/>
      <c r="C96" s="223"/>
      <c r="D96" s="223"/>
      <c r="E96" s="223"/>
      <c r="F96" s="246"/>
      <c r="J96" s="245">
        <v>11.137854772939317</v>
      </c>
      <c r="K96" s="223">
        <v>10.852230669686136</v>
      </c>
      <c r="L96" s="223">
        <v>10.182415564783152</v>
      </c>
      <c r="M96" s="223">
        <v>9.3150139683959381</v>
      </c>
      <c r="N96" s="246">
        <v>11.168999217858918</v>
      </c>
      <c r="P96" s="242" t="s">
        <v>81</v>
      </c>
      <c r="Q96" s="243" t="s">
        <v>81</v>
      </c>
      <c r="R96" s="243" t="s">
        <v>81</v>
      </c>
      <c r="S96" s="243" t="s">
        <v>121</v>
      </c>
      <c r="T96" s="244" t="s">
        <v>121</v>
      </c>
    </row>
    <row r="97" spans="2:20" ht="15.75">
      <c r="B97" s="242"/>
      <c r="C97" s="243"/>
      <c r="D97" s="243"/>
      <c r="E97" s="243" t="s">
        <v>119</v>
      </c>
      <c r="F97" s="244" t="s">
        <v>119</v>
      </c>
      <c r="J97" s="245"/>
      <c r="K97" s="223"/>
      <c r="L97" s="223"/>
      <c r="M97" s="223"/>
      <c r="N97" s="246"/>
      <c r="P97" s="245">
        <v>1.4524525822164427</v>
      </c>
      <c r="Q97" s="223">
        <v>1.5325777962608842</v>
      </c>
      <c r="R97" s="223">
        <v>1.6913732165183561</v>
      </c>
      <c r="S97" s="223">
        <v>1.262369651956412</v>
      </c>
      <c r="T97" s="246">
        <v>1.6767505152337945</v>
      </c>
    </row>
    <row r="98" spans="2:20" ht="15.75">
      <c r="B98" s="245"/>
      <c r="C98" s="223"/>
      <c r="D98" s="223"/>
      <c r="E98" s="223">
        <v>11.040100000000001</v>
      </c>
      <c r="F98" s="246">
        <v>13.559290000000001</v>
      </c>
      <c r="J98" s="242" t="s">
        <v>124</v>
      </c>
      <c r="K98" s="243" t="s">
        <v>124</v>
      </c>
      <c r="L98" s="243" t="s">
        <v>124</v>
      </c>
      <c r="M98" s="243" t="s">
        <v>81</v>
      </c>
      <c r="N98" s="244" t="s">
        <v>81</v>
      </c>
      <c r="P98" s="245"/>
      <c r="Q98" s="223"/>
      <c r="R98" s="223"/>
      <c r="S98" s="223"/>
      <c r="T98" s="246"/>
    </row>
    <row r="99" spans="2:20" ht="15.75">
      <c r="B99" s="245"/>
      <c r="C99" s="223"/>
      <c r="D99" s="223"/>
      <c r="E99" s="223"/>
      <c r="F99" s="246"/>
      <c r="J99" s="245">
        <v>8.1423189019357878</v>
      </c>
      <c r="K99" s="223">
        <v>7.4785624340939094</v>
      </c>
      <c r="L99" s="223">
        <v>7.2325691723960679</v>
      </c>
      <c r="M99" s="223">
        <v>8.9813689330006188</v>
      </c>
      <c r="N99" s="246">
        <v>9.2344710272660606</v>
      </c>
      <c r="P99" s="242" t="s">
        <v>124</v>
      </c>
      <c r="Q99" s="243" t="s">
        <v>124</v>
      </c>
      <c r="R99" s="243" t="s">
        <v>124</v>
      </c>
      <c r="S99" s="243" t="s">
        <v>81</v>
      </c>
      <c r="T99" s="244" t="s">
        <v>81</v>
      </c>
    </row>
    <row r="100" spans="2:20" ht="15.75">
      <c r="B100" s="242"/>
      <c r="C100" s="243"/>
      <c r="D100" s="243"/>
      <c r="E100" s="243"/>
      <c r="F100" s="244"/>
      <c r="J100" s="245"/>
      <c r="K100" s="223"/>
      <c r="L100" s="223"/>
      <c r="M100" s="223"/>
      <c r="N100" s="246"/>
      <c r="P100" s="245">
        <v>2.8495758088636856</v>
      </c>
      <c r="Q100" s="223">
        <v>2.9265564397873884</v>
      </c>
      <c r="R100" s="223">
        <v>2.9610892614576256</v>
      </c>
      <c r="S100" s="223">
        <v>1.8592968332038475</v>
      </c>
      <c r="T100" s="246">
        <v>2.2376887684423261</v>
      </c>
    </row>
    <row r="101" spans="2:20" ht="15.75">
      <c r="B101" s="245"/>
      <c r="C101" s="223"/>
      <c r="D101" s="223"/>
      <c r="E101" s="223"/>
      <c r="F101" s="246"/>
      <c r="J101" s="242" t="s">
        <v>82</v>
      </c>
      <c r="K101" s="243" t="s">
        <v>82</v>
      </c>
      <c r="L101" s="243" t="s">
        <v>82</v>
      </c>
      <c r="M101" s="243" t="s">
        <v>124</v>
      </c>
      <c r="N101" s="244" t="s">
        <v>124</v>
      </c>
      <c r="P101" s="245"/>
      <c r="Q101" s="223"/>
      <c r="R101" s="223"/>
      <c r="S101" s="223"/>
      <c r="T101" s="244"/>
    </row>
    <row r="102" spans="2:20" ht="15.75">
      <c r="B102" s="245"/>
      <c r="C102" s="223"/>
      <c r="D102" s="223"/>
      <c r="E102" s="223"/>
      <c r="F102" s="246"/>
      <c r="J102" s="245">
        <v>9.584106408205626</v>
      </c>
      <c r="K102" s="223">
        <v>10.227705203417685</v>
      </c>
      <c r="L102" s="223">
        <v>10.066607168237319</v>
      </c>
      <c r="M102" s="223">
        <v>5.9290352027544655</v>
      </c>
      <c r="N102" s="246">
        <v>5.7609685209430994</v>
      </c>
      <c r="P102" s="242" t="s">
        <v>82</v>
      </c>
      <c r="Q102" s="243" t="s">
        <v>82</v>
      </c>
      <c r="R102" s="243" t="s">
        <v>82</v>
      </c>
      <c r="S102" s="243" t="s">
        <v>124</v>
      </c>
      <c r="T102" s="244" t="s">
        <v>124</v>
      </c>
    </row>
    <row r="103" spans="2:20" ht="15.75">
      <c r="B103" s="242"/>
      <c r="C103" s="243"/>
      <c r="D103" s="243"/>
      <c r="E103" s="243"/>
      <c r="F103" s="244"/>
      <c r="J103" s="245"/>
      <c r="K103" s="223"/>
      <c r="L103" s="223"/>
      <c r="M103" s="223"/>
      <c r="N103" s="246"/>
      <c r="P103" s="245">
        <v>3.6728076227340791</v>
      </c>
      <c r="Q103" s="223">
        <v>3.7502275217311869</v>
      </c>
      <c r="R103" s="223">
        <v>3.8995452514850579</v>
      </c>
      <c r="S103" s="223">
        <v>3.2035926514474156</v>
      </c>
      <c r="T103" s="246">
        <v>3.5203215670570747</v>
      </c>
    </row>
    <row r="104" spans="2:20" ht="15.75">
      <c r="B104" s="245"/>
      <c r="C104" s="223"/>
      <c r="D104" s="223"/>
      <c r="E104" s="223"/>
      <c r="F104" s="246"/>
      <c r="J104" s="242" t="s">
        <v>102</v>
      </c>
      <c r="K104" s="243" t="s">
        <v>102</v>
      </c>
      <c r="L104" s="243" t="s">
        <v>102</v>
      </c>
      <c r="M104" s="243" t="s">
        <v>82</v>
      </c>
      <c r="N104" s="244" t="s">
        <v>82</v>
      </c>
      <c r="O104" s="228"/>
      <c r="P104" s="245"/>
      <c r="Q104" s="223"/>
      <c r="R104" s="223"/>
      <c r="S104" s="223"/>
      <c r="T104" s="246"/>
    </row>
    <row r="105" spans="2:20" ht="15.75">
      <c r="B105" s="245"/>
      <c r="C105" s="223"/>
      <c r="D105" s="223"/>
      <c r="E105" s="223"/>
      <c r="F105" s="246"/>
      <c r="J105" s="245">
        <v>11.836625253446444</v>
      </c>
      <c r="K105" s="223">
        <v>12.129130222984768</v>
      </c>
      <c r="L105" s="223">
        <v>12.136975902568297</v>
      </c>
      <c r="M105" s="223">
        <v>9.5407146062873629</v>
      </c>
      <c r="N105" s="246">
        <v>10.924328439167272</v>
      </c>
      <c r="P105" s="242" t="s">
        <v>102</v>
      </c>
      <c r="Q105" s="243" t="s">
        <v>102</v>
      </c>
      <c r="R105" s="243" t="s">
        <v>102</v>
      </c>
      <c r="S105" s="243" t="s">
        <v>82</v>
      </c>
      <c r="T105" s="244" t="s">
        <v>82</v>
      </c>
    </row>
    <row r="106" spans="2:20" ht="15.75">
      <c r="B106" s="242"/>
      <c r="C106" s="243"/>
      <c r="D106" s="243"/>
      <c r="E106" s="243"/>
      <c r="F106" s="244"/>
      <c r="J106" s="245"/>
      <c r="K106" s="223"/>
      <c r="L106" s="223"/>
      <c r="M106" s="223"/>
      <c r="N106" s="246"/>
      <c r="P106" s="245">
        <v>4.9437172726165306</v>
      </c>
      <c r="Q106" s="223">
        <v>5.0122768745664379</v>
      </c>
      <c r="R106" s="223">
        <v>4.9516889460891536</v>
      </c>
      <c r="S106" s="223">
        <v>3.9878993086826036</v>
      </c>
      <c r="T106" s="246">
        <v>4.1941353844096252</v>
      </c>
    </row>
    <row r="107" spans="2:20" ht="15.75">
      <c r="B107" s="245"/>
      <c r="C107" s="223"/>
      <c r="D107" s="223"/>
      <c r="E107" s="223"/>
      <c r="F107" s="246"/>
      <c r="J107" s="242" t="s">
        <v>103</v>
      </c>
      <c r="K107" s="243" t="s">
        <v>103</v>
      </c>
      <c r="L107" s="243" t="s">
        <v>103</v>
      </c>
      <c r="M107" s="243" t="s">
        <v>102</v>
      </c>
      <c r="N107" s="244" t="s">
        <v>102</v>
      </c>
      <c r="O107" s="228"/>
      <c r="P107" s="245"/>
      <c r="Q107" s="223"/>
      <c r="R107" s="223"/>
      <c r="S107" s="223"/>
      <c r="T107" s="246"/>
    </row>
    <row r="108" spans="2:20" ht="15.75">
      <c r="B108" s="245"/>
      <c r="C108" s="223"/>
      <c r="D108" s="223"/>
      <c r="E108" s="223"/>
      <c r="F108" s="246"/>
      <c r="J108" s="245">
        <v>11.268634309646297</v>
      </c>
      <c r="K108" s="223">
        <v>11.088468501596889</v>
      </c>
      <c r="L108" s="223">
        <v>10.762771463655053</v>
      </c>
      <c r="M108" s="223">
        <v>10.504418644674342</v>
      </c>
      <c r="N108" s="246">
        <v>10.851813108858895</v>
      </c>
      <c r="P108" s="242" t="s">
        <v>103</v>
      </c>
      <c r="Q108" s="243" t="s">
        <v>103</v>
      </c>
      <c r="R108" s="243" t="s">
        <v>103</v>
      </c>
      <c r="S108" s="243" t="s">
        <v>102</v>
      </c>
      <c r="T108" s="244" t="s">
        <v>102</v>
      </c>
    </row>
    <row r="109" spans="2:20" ht="15.75">
      <c r="B109" s="242"/>
      <c r="C109" s="243"/>
      <c r="D109" s="243"/>
      <c r="E109" s="243"/>
      <c r="F109" s="244"/>
      <c r="J109" s="245"/>
      <c r="K109" s="223"/>
      <c r="L109" s="223"/>
      <c r="M109" s="223"/>
      <c r="N109" s="246"/>
      <c r="P109" s="245">
        <v>5.9623581346518524</v>
      </c>
      <c r="Q109" s="223">
        <v>5.9937162634557852</v>
      </c>
      <c r="R109" s="223">
        <v>6.2111572142450857</v>
      </c>
      <c r="S109" s="223">
        <v>5.1996460951809027</v>
      </c>
      <c r="T109" s="246">
        <v>5.3324722247001786</v>
      </c>
    </row>
    <row r="110" spans="2:20" ht="15.75">
      <c r="B110" s="245"/>
      <c r="C110" s="223"/>
      <c r="D110" s="223"/>
      <c r="E110" s="223"/>
      <c r="F110" s="246"/>
      <c r="J110" s="242" t="s">
        <v>104</v>
      </c>
      <c r="K110" s="243" t="s">
        <v>104</v>
      </c>
      <c r="L110" s="243" t="s">
        <v>104</v>
      </c>
      <c r="M110" s="243" t="s">
        <v>103</v>
      </c>
      <c r="N110" s="244" t="s">
        <v>103</v>
      </c>
      <c r="O110" s="228"/>
      <c r="P110" s="245"/>
      <c r="Q110" s="223"/>
      <c r="R110" s="223"/>
      <c r="S110" s="223"/>
      <c r="T110" s="246"/>
    </row>
    <row r="111" spans="2:20" ht="16.5" thickBot="1">
      <c r="B111" s="256"/>
      <c r="C111" s="257"/>
      <c r="D111" s="257"/>
      <c r="E111" s="257"/>
      <c r="F111" s="258"/>
      <c r="J111" s="245">
        <v>9.7196932267170251</v>
      </c>
      <c r="K111" s="223">
        <v>9.4718812316465204</v>
      </c>
      <c r="L111" s="223">
        <v>9.4216592908772085</v>
      </c>
      <c r="M111" s="223">
        <v>9.8686345538925426</v>
      </c>
      <c r="N111" s="246">
        <v>10.008241368076984</v>
      </c>
      <c r="P111" s="242" t="s">
        <v>104</v>
      </c>
      <c r="Q111" s="243" t="s">
        <v>104</v>
      </c>
      <c r="R111" s="243" t="s">
        <v>104</v>
      </c>
      <c r="S111" s="243" t="s">
        <v>103</v>
      </c>
      <c r="T111" s="244" t="s">
        <v>103</v>
      </c>
    </row>
    <row r="112" spans="2:20" ht="15.75">
      <c r="J112" s="245"/>
      <c r="K112" s="223"/>
      <c r="L112" s="223"/>
      <c r="M112" s="223"/>
      <c r="N112" s="246"/>
      <c r="P112" s="245">
        <v>6.4963191132470959</v>
      </c>
      <c r="Q112" s="223">
        <v>6.4823945954589135</v>
      </c>
      <c r="R112" s="223">
        <v>6.774163498789326</v>
      </c>
      <c r="S112" s="223">
        <v>6.2145502395809507</v>
      </c>
      <c r="T112" s="246">
        <v>6.154399157047016</v>
      </c>
    </row>
    <row r="113" spans="10:20" ht="15.75">
      <c r="J113" s="242" t="s">
        <v>105</v>
      </c>
      <c r="K113" s="243" t="s">
        <v>105</v>
      </c>
      <c r="L113" s="243" t="s">
        <v>105</v>
      </c>
      <c r="M113" s="243" t="s">
        <v>104</v>
      </c>
      <c r="N113" s="244" t="s">
        <v>104</v>
      </c>
      <c r="O113" s="228"/>
      <c r="P113" s="245"/>
      <c r="Q113" s="223"/>
      <c r="R113" s="223"/>
      <c r="S113" s="223"/>
      <c r="T113" s="246"/>
    </row>
    <row r="114" spans="10:20" ht="15.75">
      <c r="J114" s="245">
        <v>8.8536527983974675</v>
      </c>
      <c r="K114" s="223">
        <v>9.1139084650336013</v>
      </c>
      <c r="L114" s="223">
        <v>9.6426853342712278</v>
      </c>
      <c r="M114" s="223">
        <v>8.7928466728206569</v>
      </c>
      <c r="N114" s="246">
        <v>8.4483218214983218</v>
      </c>
      <c r="P114" s="242" t="s">
        <v>105</v>
      </c>
      <c r="Q114" s="243" t="s">
        <v>105</v>
      </c>
      <c r="R114" s="243" t="s">
        <v>105</v>
      </c>
      <c r="S114" s="243" t="s">
        <v>104</v>
      </c>
      <c r="T114" s="244" t="s">
        <v>104</v>
      </c>
    </row>
    <row r="115" spans="10:20" ht="15.75">
      <c r="J115" s="245"/>
      <c r="K115" s="223"/>
      <c r="L115" s="223"/>
      <c r="M115" s="223"/>
      <c r="N115" s="246"/>
      <c r="P115" s="245">
        <v>7.2044970241404558</v>
      </c>
      <c r="Q115" s="223">
        <v>7.1812401090842801</v>
      </c>
      <c r="R115" s="223">
        <v>7.1234102173605658</v>
      </c>
      <c r="S115" s="223">
        <v>6.7475803881527661</v>
      </c>
      <c r="T115" s="246">
        <v>6.4781545783092884</v>
      </c>
    </row>
    <row r="116" spans="10:20" ht="15.75">
      <c r="J116" s="242" t="s">
        <v>118</v>
      </c>
      <c r="K116" s="243" t="s">
        <v>118</v>
      </c>
      <c r="L116" s="243" t="s">
        <v>118</v>
      </c>
      <c r="M116" s="243" t="s">
        <v>105</v>
      </c>
      <c r="N116" s="244" t="s">
        <v>105</v>
      </c>
      <c r="O116" s="228"/>
      <c r="P116" s="245"/>
      <c r="Q116" s="223"/>
      <c r="R116" s="223"/>
      <c r="S116" s="223"/>
      <c r="T116" s="246"/>
    </row>
    <row r="117" spans="10:20" ht="15.75">
      <c r="J117" s="245">
        <v>7.2719710051559634</v>
      </c>
      <c r="K117" s="223">
        <v>7.3794817696813713</v>
      </c>
      <c r="L117" s="223">
        <v>7.5656249990904838</v>
      </c>
      <c r="M117" s="223">
        <v>8.5422378386025724</v>
      </c>
      <c r="N117" s="246">
        <v>8.195534962220318</v>
      </c>
      <c r="P117" s="242" t="s">
        <v>118</v>
      </c>
      <c r="Q117" s="243" t="s">
        <v>118</v>
      </c>
      <c r="R117" s="243" t="s">
        <v>118</v>
      </c>
      <c r="S117" s="243" t="s">
        <v>105</v>
      </c>
      <c r="T117" s="244" t="s">
        <v>105</v>
      </c>
    </row>
    <row r="118" spans="10:20" ht="15.75">
      <c r="J118" s="245"/>
      <c r="K118" s="223"/>
      <c r="L118" s="223"/>
      <c r="M118" s="223"/>
      <c r="N118" s="246"/>
      <c r="P118" s="245">
        <v>7.311437256612785</v>
      </c>
      <c r="Q118" s="223">
        <v>7.2314739974122322</v>
      </c>
      <c r="R118" s="223">
        <v>7.6799454268915133</v>
      </c>
      <c r="S118" s="223">
        <v>7.4989084190808999</v>
      </c>
      <c r="T118" s="246">
        <v>7.028972794742633</v>
      </c>
    </row>
    <row r="119" spans="10:20" ht="15.75">
      <c r="J119" s="242" t="s">
        <v>108</v>
      </c>
      <c r="K119" s="243" t="s">
        <v>108</v>
      </c>
      <c r="L119" s="243" t="s">
        <v>108</v>
      </c>
      <c r="M119" s="243" t="s">
        <v>118</v>
      </c>
      <c r="N119" s="244" t="s">
        <v>118</v>
      </c>
      <c r="O119" s="228"/>
      <c r="P119" s="245"/>
      <c r="Q119" s="223"/>
      <c r="R119" s="223"/>
      <c r="S119" s="223"/>
      <c r="T119" s="246"/>
    </row>
    <row r="120" spans="10:20" ht="15.75">
      <c r="J120" s="245">
        <v>8.5070545024661541</v>
      </c>
      <c r="K120" s="223">
        <v>8.549698207315954</v>
      </c>
      <c r="L120" s="223">
        <v>8.7223629971655203</v>
      </c>
      <c r="M120" s="223">
        <v>7.073871289607049</v>
      </c>
      <c r="N120" s="246">
        <v>6.6328555560728493</v>
      </c>
      <c r="P120" s="242" t="s">
        <v>108</v>
      </c>
      <c r="Q120" s="243" t="s">
        <v>108</v>
      </c>
      <c r="R120" s="243" t="s">
        <v>108</v>
      </c>
      <c r="S120" s="243" t="s">
        <v>118</v>
      </c>
      <c r="T120" s="244" t="s">
        <v>118</v>
      </c>
    </row>
    <row r="121" spans="10:20" ht="15.75">
      <c r="J121" s="245"/>
      <c r="K121" s="223"/>
      <c r="L121" s="223"/>
      <c r="M121" s="223"/>
      <c r="N121" s="246"/>
      <c r="P121" s="245">
        <v>7.526359896873589</v>
      </c>
      <c r="Q121" s="223">
        <v>7.3711493614452852</v>
      </c>
      <c r="R121" s="223">
        <v>7.8474987554411202</v>
      </c>
      <c r="S121" s="223">
        <v>7.6426571438054589</v>
      </c>
      <c r="T121" s="246">
        <v>6.9860929115120447</v>
      </c>
    </row>
    <row r="122" spans="10:20" ht="15.75">
      <c r="J122" s="242" t="s">
        <v>122</v>
      </c>
      <c r="K122" s="243" t="s">
        <v>122</v>
      </c>
      <c r="L122" s="243" t="s">
        <v>122</v>
      </c>
      <c r="M122" s="243" t="s">
        <v>108</v>
      </c>
      <c r="N122" s="244" t="s">
        <v>108</v>
      </c>
      <c r="O122" s="228"/>
      <c r="P122" s="245"/>
      <c r="Q122" s="223"/>
      <c r="R122" s="223"/>
      <c r="S122" s="223"/>
      <c r="T122" s="246"/>
    </row>
    <row r="123" spans="10:20" ht="15.75">
      <c r="J123" s="245">
        <v>5.915506985797693</v>
      </c>
      <c r="K123" s="223">
        <v>5.9092869902030944</v>
      </c>
      <c r="L123" s="223">
        <v>6.2274408462181849</v>
      </c>
      <c r="M123" s="223">
        <v>8.2253073600360533</v>
      </c>
      <c r="N123" s="246">
        <v>7.578792969553712</v>
      </c>
      <c r="P123" s="242" t="s">
        <v>122</v>
      </c>
      <c r="Q123" s="243" t="s">
        <v>122</v>
      </c>
      <c r="R123" s="243" t="s">
        <v>122</v>
      </c>
      <c r="S123" s="243" t="s">
        <v>108</v>
      </c>
      <c r="T123" s="244" t="s">
        <v>108</v>
      </c>
    </row>
    <row r="124" spans="10:20" ht="15.75">
      <c r="J124" s="245"/>
      <c r="K124" s="223"/>
      <c r="L124" s="223"/>
      <c r="M124" s="223"/>
      <c r="N124" s="246"/>
      <c r="P124" s="245">
        <v>7.8311057422903518</v>
      </c>
      <c r="Q124" s="223">
        <v>7.7819023404301655</v>
      </c>
      <c r="R124" s="223">
        <v>7.8325429397810726</v>
      </c>
      <c r="S124" s="223">
        <v>7.838349115194994</v>
      </c>
      <c r="T124" s="246">
        <v>6.9656222356930417</v>
      </c>
    </row>
    <row r="125" spans="10:20" ht="15.75">
      <c r="J125" s="242" t="s">
        <v>119</v>
      </c>
      <c r="K125" s="243" t="s">
        <v>119</v>
      </c>
      <c r="L125" s="243" t="s">
        <v>119</v>
      </c>
      <c r="M125" s="243" t="s">
        <v>122</v>
      </c>
      <c r="N125" s="244" t="s">
        <v>122</v>
      </c>
      <c r="O125" s="228"/>
      <c r="P125" s="245"/>
      <c r="Q125" s="223"/>
      <c r="R125" s="223"/>
      <c r="S125" s="223"/>
      <c r="T125" s="246"/>
    </row>
    <row r="126" spans="10:20" ht="15.75">
      <c r="J126" s="245">
        <v>7.7625818352922442</v>
      </c>
      <c r="K126" s="223">
        <v>7.7996463043400421</v>
      </c>
      <c r="L126" s="223">
        <v>8.0388872607374822</v>
      </c>
      <c r="M126" s="223">
        <v>5.4943453461812268</v>
      </c>
      <c r="N126" s="246">
        <v>4.2805120971671107</v>
      </c>
      <c r="P126" s="242" t="s">
        <v>119</v>
      </c>
      <c r="Q126" s="243" t="s">
        <v>119</v>
      </c>
      <c r="R126" s="243" t="s">
        <v>119</v>
      </c>
      <c r="S126" s="243" t="s">
        <v>122</v>
      </c>
      <c r="T126" s="244" t="s">
        <v>122</v>
      </c>
    </row>
    <row r="127" spans="10:20" ht="15.75">
      <c r="J127" s="245"/>
      <c r="K127" s="223"/>
      <c r="L127" s="223"/>
      <c r="M127" s="223"/>
      <c r="N127" s="246"/>
      <c r="P127" s="245">
        <v>7.7190416907216104</v>
      </c>
      <c r="Q127" s="223">
        <v>7.5723409205902374</v>
      </c>
      <c r="R127" s="223">
        <v>8.1718518913987559</v>
      </c>
      <c r="S127" s="223">
        <v>8.32349973156151</v>
      </c>
      <c r="T127" s="246">
        <v>7.2451371328054783</v>
      </c>
    </row>
    <row r="128" spans="10:20" ht="15.75">
      <c r="J128" s="242"/>
      <c r="K128" s="243"/>
      <c r="L128" s="243"/>
      <c r="M128" s="243" t="s">
        <v>119</v>
      </c>
      <c r="N128" s="244" t="s">
        <v>119</v>
      </c>
      <c r="O128" s="228"/>
      <c r="P128" s="245"/>
      <c r="Q128" s="223"/>
      <c r="R128" s="223"/>
      <c r="S128" s="223"/>
      <c r="T128" s="246"/>
    </row>
    <row r="129" spans="10:20" ht="15.75">
      <c r="J129" s="245"/>
      <c r="K129" s="223"/>
      <c r="L129" s="223"/>
      <c r="M129" s="223">
        <v>7.7322055837471728</v>
      </c>
      <c r="N129" s="246">
        <v>6.9151609113164616</v>
      </c>
      <c r="P129" s="242"/>
      <c r="Q129" s="243"/>
      <c r="R129" s="243"/>
      <c r="S129" s="243" t="s">
        <v>119</v>
      </c>
      <c r="T129" s="244" t="s">
        <v>119</v>
      </c>
    </row>
    <row r="130" spans="10:20" ht="15.75">
      <c r="J130" s="245"/>
      <c r="K130" s="223"/>
      <c r="L130" s="223"/>
      <c r="M130" s="223"/>
      <c r="N130" s="246"/>
      <c r="P130" s="245"/>
      <c r="Q130" s="223"/>
      <c r="R130" s="223"/>
      <c r="S130" s="223">
        <v>8.2241160495787167</v>
      </c>
      <c r="T130" s="246">
        <v>6.9691771378900285</v>
      </c>
    </row>
    <row r="131" spans="10:20" ht="15.75">
      <c r="J131" s="242"/>
      <c r="K131" s="243"/>
      <c r="L131" s="243"/>
      <c r="M131" s="243"/>
      <c r="N131" s="244"/>
      <c r="O131" s="228"/>
      <c r="P131" s="245"/>
      <c r="Q131" s="223"/>
      <c r="R131" s="223"/>
      <c r="S131" s="223"/>
      <c r="T131" s="246"/>
    </row>
    <row r="132" spans="10:20" ht="15.75">
      <c r="J132" s="245"/>
      <c r="K132" s="223"/>
      <c r="L132" s="223"/>
      <c r="M132" s="223"/>
      <c r="N132" s="246"/>
      <c r="P132" s="242"/>
      <c r="Q132" s="243"/>
      <c r="R132" s="243"/>
      <c r="S132" s="243"/>
      <c r="T132" s="244"/>
    </row>
    <row r="133" spans="10:20" ht="15.75">
      <c r="J133" s="245"/>
      <c r="K133" s="223"/>
      <c r="L133" s="223"/>
      <c r="M133" s="223"/>
      <c r="N133" s="246"/>
      <c r="P133" s="245"/>
      <c r="Q133" s="223"/>
      <c r="R133" s="223"/>
      <c r="S133" s="223"/>
      <c r="T133" s="246"/>
    </row>
    <row r="134" spans="10:20" ht="15.75">
      <c r="J134" s="242"/>
      <c r="K134" s="243"/>
      <c r="L134" s="243"/>
      <c r="M134" s="243"/>
      <c r="N134" s="244"/>
      <c r="O134" s="228"/>
      <c r="P134" s="245"/>
      <c r="Q134" s="223"/>
      <c r="R134" s="223"/>
      <c r="S134" s="223"/>
      <c r="T134" s="246"/>
    </row>
    <row r="135" spans="10:20" ht="15.75">
      <c r="J135" s="245"/>
      <c r="K135" s="223"/>
      <c r="L135" s="223"/>
      <c r="M135" s="223"/>
      <c r="N135" s="246"/>
      <c r="P135" s="242"/>
      <c r="Q135" s="243"/>
      <c r="R135" s="243"/>
      <c r="S135" s="243"/>
      <c r="T135" s="244"/>
    </row>
    <row r="136" spans="10:20" ht="15.75">
      <c r="J136" s="245"/>
      <c r="K136" s="223"/>
      <c r="L136" s="223"/>
      <c r="M136" s="223"/>
      <c r="N136" s="246"/>
      <c r="P136" s="245"/>
      <c r="Q136" s="223"/>
      <c r="R136" s="223"/>
      <c r="S136" s="223"/>
      <c r="T136" s="246"/>
    </row>
    <row r="137" spans="10:20" ht="15.75">
      <c r="J137" s="242"/>
      <c r="K137" s="243"/>
      <c r="L137" s="243"/>
      <c r="M137" s="243"/>
      <c r="N137" s="244"/>
      <c r="O137" s="228"/>
      <c r="P137" s="245"/>
      <c r="Q137" s="223"/>
      <c r="R137" s="223"/>
      <c r="S137" s="223"/>
      <c r="T137" s="246"/>
    </row>
    <row r="138" spans="10:20" ht="15.75">
      <c r="J138" s="245"/>
      <c r="K138" s="223"/>
      <c r="L138" s="223"/>
      <c r="M138" s="223"/>
      <c r="N138" s="246"/>
      <c r="P138" s="242"/>
      <c r="Q138" s="243"/>
      <c r="R138" s="243"/>
      <c r="S138" s="243"/>
      <c r="T138" s="244"/>
    </row>
    <row r="139" spans="10:20" ht="15.75">
      <c r="J139" s="245"/>
      <c r="K139" s="223"/>
      <c r="L139" s="223"/>
      <c r="M139" s="223"/>
      <c r="N139" s="246"/>
      <c r="P139" s="245"/>
      <c r="Q139" s="223"/>
      <c r="R139" s="223"/>
      <c r="S139" s="223"/>
      <c r="T139" s="246"/>
    </row>
    <row r="140" spans="10:20" ht="15.75">
      <c r="J140" s="242"/>
      <c r="K140" s="243"/>
      <c r="L140" s="243"/>
      <c r="M140" s="243"/>
      <c r="N140" s="244"/>
      <c r="O140" s="228"/>
      <c r="P140" s="245"/>
      <c r="Q140" s="223"/>
      <c r="R140" s="223"/>
      <c r="S140" s="223"/>
      <c r="T140" s="246"/>
    </row>
    <row r="141" spans="10:20" ht="15.75">
      <c r="J141" s="245"/>
      <c r="K141" s="223"/>
      <c r="L141" s="223"/>
      <c r="M141" s="223"/>
      <c r="N141" s="246"/>
      <c r="P141" s="242"/>
      <c r="Q141" s="243"/>
      <c r="R141" s="243"/>
      <c r="S141" s="243"/>
      <c r="T141" s="244"/>
    </row>
    <row r="142" spans="10:20" ht="16.5" thickBot="1">
      <c r="J142" s="253"/>
      <c r="K142" s="254"/>
      <c r="L142" s="254"/>
      <c r="M142" s="254"/>
      <c r="N142" s="255"/>
      <c r="P142" s="245"/>
      <c r="Q142" s="223"/>
      <c r="R142" s="223"/>
      <c r="S142" s="223"/>
      <c r="T142" s="246"/>
    </row>
    <row r="143" spans="10:20" ht="16.5" thickBot="1">
      <c r="J143" s="382" t="str">
        <f>IF(SUM(J95:J141)=100,"","1")</f>
        <v/>
      </c>
      <c r="K143" s="382" t="str">
        <f t="shared" ref="K143:N143" si="2">IF(SUM(K95:K141)=100,"","1")</f>
        <v/>
      </c>
      <c r="L143" s="382" t="str">
        <f t="shared" si="2"/>
        <v/>
      </c>
      <c r="M143" s="382" t="str">
        <f t="shared" si="2"/>
        <v/>
      </c>
      <c r="N143" s="382" t="str">
        <f t="shared" si="2"/>
        <v/>
      </c>
      <c r="O143" s="228"/>
      <c r="P143" s="253"/>
      <c r="Q143" s="254"/>
      <c r="R143" s="254"/>
      <c r="S143" s="254"/>
      <c r="T143" s="255"/>
    </row>
    <row r="146" spans="15:15">
      <c r="O146" s="228"/>
    </row>
    <row r="149" spans="15:15">
      <c r="O149" s="228"/>
    </row>
    <row r="152" spans="15:15">
      <c r="O152" s="228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85" zoomScaleNormal="85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09" t="str">
        <f>"Individual Bond Total Returns [N$,%]" &amp; TEXT(Map!$N$16, " mmmm yyyy")</f>
        <v>Individual Bond Total Returns [N$,%] May 2025</v>
      </c>
      <c r="C2" s="409"/>
      <c r="D2" s="409"/>
      <c r="E2" s="409"/>
      <c r="F2" s="409"/>
      <c r="G2" s="409"/>
      <c r="H2" s="384"/>
      <c r="I2" s="384"/>
      <c r="J2" s="384" t="s">
        <v>7</v>
      </c>
    </row>
    <row r="3" spans="2:10" ht="20.25" customHeight="1" thickBot="1"/>
    <row r="4" spans="2:10" ht="16.5" customHeight="1">
      <c r="B4" s="385"/>
      <c r="C4" s="364" t="s">
        <v>267</v>
      </c>
      <c r="D4" s="364" t="s">
        <v>8</v>
      </c>
      <c r="E4" s="364" t="s">
        <v>9</v>
      </c>
      <c r="F4" s="364" t="s">
        <v>10</v>
      </c>
      <c r="G4" s="364" t="s">
        <v>11</v>
      </c>
      <c r="H4" s="364" t="s">
        <v>12</v>
      </c>
      <c r="I4" s="364" t="s">
        <v>146</v>
      </c>
      <c r="J4" s="364" t="s">
        <v>147</v>
      </c>
    </row>
    <row r="5" spans="2:10">
      <c r="B5" s="56" t="s">
        <v>121</v>
      </c>
      <c r="C5" s="386">
        <v>101.68822</v>
      </c>
      <c r="D5" s="400">
        <v>0.68858374062308325</v>
      </c>
      <c r="E5" s="400">
        <v>2.7876705402486657</v>
      </c>
      <c r="F5" s="400">
        <v>4.3687247523692685</v>
      </c>
      <c r="G5" s="400">
        <v>10.747437442345165</v>
      </c>
      <c r="H5" s="400">
        <v>3.8246109482377166</v>
      </c>
      <c r="I5" s="400">
        <v>8.8244859717943704</v>
      </c>
    </row>
    <row r="6" spans="2:10">
      <c r="B6" s="56" t="s">
        <v>81</v>
      </c>
      <c r="C6" s="386">
        <v>102.75912</v>
      </c>
      <c r="D6" s="400">
        <v>1.0804765263272786</v>
      </c>
      <c r="E6" s="400">
        <v>3.0428174850999579</v>
      </c>
      <c r="F6" s="400">
        <v>4.8924479103540364</v>
      </c>
      <c r="G6" s="400">
        <v>11.621817330414629</v>
      </c>
      <c r="H6" s="400">
        <v>4.6706825444251754</v>
      </c>
      <c r="I6" s="400">
        <v>9.6535573550266207</v>
      </c>
      <c r="J6" s="400">
        <v>8.4923249467446773</v>
      </c>
    </row>
    <row r="7" spans="2:10">
      <c r="B7" s="56" t="s">
        <v>124</v>
      </c>
      <c r="C7" s="386">
        <v>100.50689</v>
      </c>
      <c r="D7" s="400">
        <v>1.3228530680422512</v>
      </c>
      <c r="E7" s="400">
        <v>3.2689998699662715</v>
      </c>
      <c r="F7" s="400">
        <v>4.7536585729564651</v>
      </c>
      <c r="G7" s="400">
        <v>12.724249838249202</v>
      </c>
      <c r="H7" s="400">
        <v>4.634692273294494</v>
      </c>
      <c r="I7" s="400">
        <v>12.036025745222844</v>
      </c>
    </row>
    <row r="8" spans="2:10">
      <c r="B8" s="56" t="s">
        <v>82</v>
      </c>
      <c r="C8" s="386">
        <v>100.73959000000001</v>
      </c>
      <c r="D8" s="400">
        <v>1.2162375056616659</v>
      </c>
      <c r="E8" s="400">
        <v>4.0161829767128454</v>
      </c>
      <c r="F8" s="400">
        <v>5.0184355401473146</v>
      </c>
      <c r="G8" s="400">
        <v>19.29837526299243</v>
      </c>
      <c r="H8" s="400">
        <v>5.1629819448303138</v>
      </c>
      <c r="I8" s="400">
        <v>14.36000831188753</v>
      </c>
      <c r="J8" s="400">
        <v>11.030207178609075</v>
      </c>
    </row>
    <row r="9" spans="2:10">
      <c r="B9" s="56" t="s">
        <v>102</v>
      </c>
      <c r="C9" s="386">
        <v>97.778469999999999</v>
      </c>
      <c r="D9" s="400">
        <v>1.6829530406257565</v>
      </c>
      <c r="E9" s="400">
        <v>2.9298763454229215</v>
      </c>
      <c r="F9" s="400">
        <v>4.5557993433785748</v>
      </c>
      <c r="G9" s="400">
        <v>16.904223006890696</v>
      </c>
      <c r="H9" s="400">
        <v>4.7882797192155158</v>
      </c>
      <c r="I9" s="400">
        <v>14.797826242065405</v>
      </c>
      <c r="J9" s="400">
        <v>11.692444302694316</v>
      </c>
    </row>
    <row r="10" spans="2:10">
      <c r="B10" s="56" t="s">
        <v>103</v>
      </c>
      <c r="C10" s="386">
        <v>94.323490000000007</v>
      </c>
      <c r="D10" s="400">
        <v>2.939449898925095</v>
      </c>
      <c r="E10" s="400">
        <v>2.4356342053723612</v>
      </c>
      <c r="F10" s="400">
        <v>1.9361228988644896</v>
      </c>
      <c r="G10" s="400">
        <v>15.619519406853598</v>
      </c>
      <c r="H10" s="400">
        <v>3.02820238909558</v>
      </c>
      <c r="I10" s="400">
        <v>14.731288732771475</v>
      </c>
      <c r="J10" s="400">
        <v>12.832981654441177</v>
      </c>
    </row>
    <row r="11" spans="2:10">
      <c r="B11" s="56" t="s">
        <v>104</v>
      </c>
      <c r="C11" s="386">
        <v>91.906229999999994</v>
      </c>
      <c r="D11" s="400">
        <v>4.0245490349122948</v>
      </c>
      <c r="E11" s="400">
        <v>1.5912825333976643</v>
      </c>
      <c r="F11" s="400">
        <v>1.7108047769476054</v>
      </c>
      <c r="G11" s="400">
        <v>19.903463270259891</v>
      </c>
      <c r="H11" s="400">
        <v>2.9154549955617837</v>
      </c>
      <c r="I11" s="400">
        <v>16.613159839636538</v>
      </c>
      <c r="J11" s="400">
        <v>13.552438759141561</v>
      </c>
    </row>
    <row r="12" spans="2:10">
      <c r="B12" s="56" t="s">
        <v>105</v>
      </c>
      <c r="C12" s="386">
        <v>87.783820000000006</v>
      </c>
      <c r="D12" s="400">
        <v>3.6124322426252631</v>
      </c>
      <c r="E12" s="400">
        <v>1.2958663117178748</v>
      </c>
      <c r="F12" s="400">
        <v>0.62521439033138559</v>
      </c>
      <c r="G12" s="400">
        <v>20.797383648899981</v>
      </c>
      <c r="H12" s="400">
        <v>1.9538902483018372</v>
      </c>
      <c r="I12" s="400">
        <v>16.263275651854613</v>
      </c>
      <c r="J12" s="400">
        <v>14.344450080339822</v>
      </c>
    </row>
    <row r="13" spans="2:10">
      <c r="B13" s="56" t="s">
        <v>118</v>
      </c>
      <c r="C13" s="386">
        <v>90.318380000000005</v>
      </c>
      <c r="D13" s="400">
        <v>4.3122911002649422</v>
      </c>
      <c r="E13" s="400">
        <v>0.26923972749191005</v>
      </c>
      <c r="F13" s="400">
        <v>0.21096991851852209</v>
      </c>
      <c r="G13" s="400">
        <v>21.410599758116923</v>
      </c>
      <c r="H13" s="400">
        <v>0.568900878291978</v>
      </c>
      <c r="I13" s="400">
        <v>18.586011732072439</v>
      </c>
      <c r="J13" s="400">
        <v>14.901284010523796</v>
      </c>
    </row>
    <row r="14" spans="2:10">
      <c r="B14" s="56" t="s">
        <v>108</v>
      </c>
      <c r="C14" s="386">
        <v>88.760059999999996</v>
      </c>
      <c r="D14" s="400">
        <v>5.4322016523718819</v>
      </c>
      <c r="E14" s="400">
        <v>1.414234019699423</v>
      </c>
      <c r="F14" s="400">
        <v>0.82253206666298428</v>
      </c>
      <c r="G14" s="400">
        <v>25.262408227880773</v>
      </c>
      <c r="H14" s="400">
        <v>1.7096826274894505</v>
      </c>
      <c r="I14" s="400">
        <v>20.252589512951545</v>
      </c>
      <c r="J14" s="400">
        <v>15.536877459915566</v>
      </c>
    </row>
    <row r="15" spans="2:10">
      <c r="B15" s="56" t="s">
        <v>122</v>
      </c>
      <c r="C15" s="386">
        <v>85.254170000000002</v>
      </c>
      <c r="D15" s="400">
        <v>3.2077956147366971</v>
      </c>
      <c r="E15" s="400">
        <v>-0.32783048305666806</v>
      </c>
      <c r="F15" s="400">
        <v>-1.6998095193261453</v>
      </c>
      <c r="G15" s="400">
        <v>24.223523506113942</v>
      </c>
      <c r="H15" s="400">
        <v>0.19270502928938615</v>
      </c>
      <c r="I15" s="400">
        <v>20.237089204835602</v>
      </c>
      <c r="J15" s="400"/>
    </row>
    <row r="16" spans="2:10">
      <c r="B16" s="56" t="s">
        <v>119</v>
      </c>
      <c r="C16" s="386">
        <v>90.389920000000004</v>
      </c>
      <c r="D16" s="400">
        <v>4.6053594699990263</v>
      </c>
      <c r="E16" s="400">
        <v>-0.37840588996802538</v>
      </c>
      <c r="F16" s="400">
        <v>-1.5009833259154282</v>
      </c>
      <c r="G16" s="400">
        <v>26.439972168842839</v>
      </c>
      <c r="H16" s="400">
        <v>1.1583868900522321</v>
      </c>
      <c r="I16" s="400">
        <v>20.946539930528175</v>
      </c>
      <c r="J16" s="400"/>
    </row>
    <row r="17" spans="2:2">
      <c r="B17" s="56" t="s">
        <v>268</v>
      </c>
    </row>
    <row r="18" spans="2:2">
      <c r="B18" s="144" t="s">
        <v>19</v>
      </c>
    </row>
    <row r="19" spans="2:2">
      <c r="B19" s="20" t="s">
        <v>28</v>
      </c>
    </row>
  </sheetData>
  <mergeCells count="1">
    <mergeCell ref="B2:G2"/>
  </mergeCells>
  <conditionalFormatting sqref="D5:D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6 I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6 I8:I1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:J16 J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6"/>
    <col min="2" max="2" width="35.7109375" style="86" customWidth="1"/>
    <col min="3" max="8" width="26.140625" style="86"/>
    <col min="9" max="9" width="35" style="86" customWidth="1"/>
    <col min="10" max="10" width="25.42578125" style="86" customWidth="1"/>
    <col min="11" max="16384" width="26.1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1.75" thickBot="1"/>
    <row r="4" spans="2:18" s="87" customFormat="1" ht="17.25" customHeight="1" thickBot="1">
      <c r="B4" s="468" t="str">
        <f>"IJG Money Market Index [average returns] -as at "&amp; TEXT(Map!$N$16, " mmmm yyyy")</f>
        <v>IJG Money Market Index [average returns] -as at  May 2025</v>
      </c>
      <c r="C4" s="469"/>
      <c r="D4" s="469"/>
      <c r="E4" s="469"/>
      <c r="F4" s="469"/>
      <c r="G4" s="470"/>
      <c r="I4" s="471" t="str">
        <f>"IJG Money Market Index Performance [average returns, %] -as at "&amp; TEXT(Map!$N$16, " mmmm yyyy")</f>
        <v>IJG Money Market Index Performance [average returns, %] -as at  May 2025</v>
      </c>
      <c r="J4" s="472"/>
      <c r="K4" s="472"/>
      <c r="L4" s="472"/>
      <c r="M4" s="472"/>
      <c r="N4" s="472"/>
      <c r="O4" s="472"/>
      <c r="P4" s="473"/>
    </row>
    <row r="5" spans="2:18" s="87" customFormat="1" ht="17.25" customHeight="1">
      <c r="B5" s="259"/>
      <c r="C5" s="260" t="s">
        <v>31</v>
      </c>
      <c r="D5" s="260" t="s">
        <v>32</v>
      </c>
      <c r="E5" s="260" t="s">
        <v>33</v>
      </c>
      <c r="F5" s="260" t="s">
        <v>34</v>
      </c>
      <c r="G5" s="261" t="s">
        <v>35</v>
      </c>
      <c r="H5" s="262"/>
      <c r="I5" s="263"/>
      <c r="J5" s="264" t="s">
        <v>31</v>
      </c>
      <c r="K5" s="265" t="s">
        <v>46</v>
      </c>
      <c r="L5" s="265" t="s">
        <v>47</v>
      </c>
      <c r="M5" s="265" t="s">
        <v>48</v>
      </c>
      <c r="N5" s="265" t="s">
        <v>12</v>
      </c>
      <c r="O5" s="265" t="s">
        <v>49</v>
      </c>
      <c r="P5" s="266" t="s">
        <v>50</v>
      </c>
    </row>
    <row r="6" spans="2:18" s="87" customFormat="1" ht="17.25" customHeight="1">
      <c r="B6" s="267" t="s">
        <v>36</v>
      </c>
      <c r="C6" s="268">
        <v>295.36695631828752</v>
      </c>
      <c r="D6" s="268">
        <v>293.53011770203312</v>
      </c>
      <c r="E6" s="268">
        <v>289.87290436017611</v>
      </c>
      <c r="F6" s="268">
        <v>284.37768155007683</v>
      </c>
      <c r="G6" s="269">
        <v>273.06402427700908</v>
      </c>
      <c r="I6" s="270" t="s">
        <v>36</v>
      </c>
      <c r="J6" s="271">
        <v>0.62577517790491921</v>
      </c>
      <c r="K6" s="271">
        <v>1.8953313246845793</v>
      </c>
      <c r="L6" s="271">
        <v>3.8643239189203316</v>
      </c>
      <c r="M6" s="271">
        <v>8.1676566879616885</v>
      </c>
      <c r="N6" s="271">
        <v>3.1746984710540938</v>
      </c>
      <c r="O6" s="271">
        <v>7.8111966041745307</v>
      </c>
      <c r="P6" s="272">
        <v>6.5225448117999685</v>
      </c>
    </row>
    <row r="7" spans="2:18" s="87" customFormat="1" ht="17.25" customHeight="1">
      <c r="B7" s="267"/>
      <c r="C7" s="268"/>
      <c r="D7" s="268"/>
      <c r="E7" s="268"/>
      <c r="F7" s="273"/>
      <c r="G7" s="274"/>
      <c r="I7" s="270"/>
      <c r="J7" s="271"/>
      <c r="K7" s="271"/>
      <c r="L7" s="271"/>
      <c r="M7" s="271"/>
      <c r="N7" s="271"/>
      <c r="O7" s="271"/>
      <c r="P7" s="272"/>
    </row>
    <row r="8" spans="2:18" s="87" customFormat="1" ht="17.25" customHeight="1">
      <c r="B8" s="267" t="s">
        <v>37</v>
      </c>
      <c r="C8" s="268">
        <v>232.6898870805712</v>
      </c>
      <c r="D8" s="268">
        <v>231.51549494298874</v>
      </c>
      <c r="E8" s="268">
        <v>229.22012091968099</v>
      </c>
      <c r="F8" s="268">
        <v>225.78053337712768</v>
      </c>
      <c r="G8" s="269">
        <v>218.48403244958612</v>
      </c>
      <c r="I8" s="270" t="s">
        <v>37</v>
      </c>
      <c r="J8" s="271">
        <v>0.50726286716646918</v>
      </c>
      <c r="K8" s="271">
        <v>1.5137266950949746</v>
      </c>
      <c r="L8" s="271">
        <v>3.0602078930793475</v>
      </c>
      <c r="M8" s="271">
        <v>6.5020104543626056</v>
      </c>
      <c r="N8" s="271">
        <v>2.5160249533277446</v>
      </c>
      <c r="O8" s="271">
        <v>6.2882763532001063</v>
      </c>
      <c r="P8" s="272">
        <v>4.932853194980158</v>
      </c>
    </row>
    <row r="9" spans="2:18" s="87" customFormat="1" ht="17.25" customHeight="1">
      <c r="B9" s="267"/>
      <c r="C9" s="268"/>
      <c r="D9" s="268"/>
      <c r="E9" s="268"/>
      <c r="F9" s="273"/>
      <c r="G9" s="274"/>
      <c r="I9" s="270"/>
      <c r="J9" s="271"/>
      <c r="K9" s="271"/>
      <c r="L9" s="271"/>
      <c r="M9" s="271"/>
      <c r="N9" s="271"/>
      <c r="O9" s="271"/>
      <c r="P9" s="272"/>
    </row>
    <row r="10" spans="2:18" s="87" customFormat="1" ht="17.25" customHeight="1">
      <c r="B10" s="267" t="s">
        <v>38</v>
      </c>
      <c r="C10" s="268">
        <v>274.72543572832586</v>
      </c>
      <c r="D10" s="268">
        <v>273.218201768781</v>
      </c>
      <c r="E10" s="268">
        <v>270.25887160333701</v>
      </c>
      <c r="F10" s="268">
        <v>265.8108033111742</v>
      </c>
      <c r="G10" s="269">
        <v>256.14359645572011</v>
      </c>
      <c r="I10" s="270" t="s">
        <v>38</v>
      </c>
      <c r="J10" s="271">
        <v>0.55165942451389505</v>
      </c>
      <c r="K10" s="271">
        <v>1.6526984289139346</v>
      </c>
      <c r="L10" s="271">
        <v>3.3537509785543484</v>
      </c>
      <c r="M10" s="271">
        <v>7.2544617666512767</v>
      </c>
      <c r="N10" s="271">
        <v>2.7533033238832827</v>
      </c>
      <c r="O10" s="271">
        <v>7.0362082804885873</v>
      </c>
      <c r="P10" s="272">
        <v>8.4620386941223416</v>
      </c>
    </row>
    <row r="11" spans="2:18" s="87" customFormat="1" ht="17.25" customHeight="1">
      <c r="B11" s="267"/>
      <c r="C11" s="268"/>
      <c r="D11" s="268"/>
      <c r="E11" s="268"/>
      <c r="F11" s="273"/>
      <c r="G11" s="274"/>
      <c r="I11" s="270"/>
      <c r="J11" s="271"/>
      <c r="K11" s="271"/>
      <c r="L11" s="271"/>
      <c r="M11" s="271"/>
      <c r="N11" s="271"/>
      <c r="O11" s="271"/>
      <c r="P11" s="272"/>
    </row>
    <row r="12" spans="2:18" s="87" customFormat="1" ht="17.25" customHeight="1">
      <c r="B12" s="267" t="s">
        <v>39</v>
      </c>
      <c r="C12" s="268">
        <v>292.61372793019319</v>
      </c>
      <c r="D12" s="268">
        <v>290.89408880335384</v>
      </c>
      <c r="E12" s="268">
        <v>287.49280089840067</v>
      </c>
      <c r="F12" s="268">
        <v>282.3511981078691</v>
      </c>
      <c r="G12" s="269">
        <v>271.46077145757778</v>
      </c>
      <c r="I12" s="270" t="s">
        <v>39</v>
      </c>
      <c r="J12" s="271">
        <v>0.5911564356338106</v>
      </c>
      <c r="K12" s="271">
        <v>1.7812366138525437</v>
      </c>
      <c r="L12" s="271">
        <v>3.634668416885356</v>
      </c>
      <c r="M12" s="271">
        <v>7.7922700797750766</v>
      </c>
      <c r="N12" s="271">
        <v>2.9799581809600628</v>
      </c>
      <c r="O12" s="271">
        <v>9.3044157959638607</v>
      </c>
      <c r="P12" s="272">
        <v>7.1490234961002042</v>
      </c>
    </row>
    <row r="13" spans="2:18" s="87" customFormat="1" ht="17.25" customHeight="1">
      <c r="B13" s="267"/>
      <c r="C13" s="268"/>
      <c r="D13" s="268"/>
      <c r="E13" s="268"/>
      <c r="F13" s="273"/>
      <c r="G13" s="274"/>
      <c r="I13" s="270"/>
      <c r="J13" s="271"/>
      <c r="K13" s="271"/>
      <c r="L13" s="271"/>
      <c r="M13" s="271"/>
      <c r="N13" s="271"/>
      <c r="O13" s="271"/>
      <c r="P13" s="272"/>
    </row>
    <row r="14" spans="2:18" s="87" customFormat="1" ht="17.25" customHeight="1">
      <c r="B14" s="267" t="s">
        <v>40</v>
      </c>
      <c r="C14" s="268">
        <v>312.92403385538586</v>
      </c>
      <c r="D14" s="268">
        <v>310.9231965864588</v>
      </c>
      <c r="E14" s="268">
        <v>306.94722400094361</v>
      </c>
      <c r="F14" s="268">
        <v>301.00725425597295</v>
      </c>
      <c r="G14" s="269">
        <v>288.95717131594728</v>
      </c>
      <c r="I14" s="270" t="s">
        <v>51</v>
      </c>
      <c r="J14" s="271">
        <v>0.64351495510586165</v>
      </c>
      <c r="K14" s="271">
        <v>1.9471783378708363</v>
      </c>
      <c r="L14" s="271">
        <v>3.9589675766681154</v>
      </c>
      <c r="M14" s="271">
        <v>8.2942611980489911</v>
      </c>
      <c r="N14" s="271">
        <v>3.2544335257803203</v>
      </c>
      <c r="O14" s="271">
        <v>9.9345683110124696</v>
      </c>
      <c r="P14" s="272">
        <v>7.6792398662474115</v>
      </c>
    </row>
    <row r="15" spans="2:18" s="87" customFormat="1" ht="17.25" customHeight="1">
      <c r="B15" s="267"/>
      <c r="C15" s="268"/>
      <c r="D15" s="268"/>
      <c r="E15" s="268"/>
      <c r="F15" s="273"/>
      <c r="G15" s="274"/>
      <c r="I15" s="270"/>
      <c r="J15" s="271"/>
      <c r="K15" s="271"/>
      <c r="L15" s="271"/>
      <c r="M15" s="271"/>
      <c r="N15" s="271"/>
      <c r="O15" s="271"/>
      <c r="P15" s="272"/>
    </row>
    <row r="16" spans="2:18" s="87" customFormat="1" ht="17.25" customHeight="1">
      <c r="B16" s="267" t="s">
        <v>86</v>
      </c>
      <c r="C16" s="268">
        <v>293.79067759379797</v>
      </c>
      <c r="D16" s="268">
        <v>292.07807632086678</v>
      </c>
      <c r="E16" s="268">
        <v>288.61055950391534</v>
      </c>
      <c r="F16" s="268">
        <v>283.30895673515283</v>
      </c>
      <c r="G16" s="269">
        <v>272.38825971836218</v>
      </c>
      <c r="I16" s="270" t="s">
        <v>52</v>
      </c>
      <c r="J16" s="271">
        <v>0.58635050411992573</v>
      </c>
      <c r="K16" s="271">
        <v>1.7948470419054008</v>
      </c>
      <c r="L16" s="271">
        <v>3.6997491994027687</v>
      </c>
      <c r="M16" s="271">
        <v>7.8573202448464441</v>
      </c>
      <c r="N16" s="271">
        <v>3.0314221616159598</v>
      </c>
      <c r="O16" s="271">
        <v>5.6248318257061225</v>
      </c>
      <c r="P16" s="272">
        <v>5.4068027212398784</v>
      </c>
    </row>
    <row r="17" spans="2:16" s="87" customFormat="1" ht="17.25" customHeight="1">
      <c r="B17" s="275"/>
      <c r="C17" s="268"/>
      <c r="D17" s="268"/>
      <c r="E17" s="268"/>
      <c r="F17" s="273"/>
      <c r="G17" s="274"/>
      <c r="I17" s="276"/>
      <c r="J17" s="271"/>
      <c r="K17" s="271"/>
      <c r="L17" s="271"/>
      <c r="M17" s="271"/>
      <c r="N17" s="271"/>
      <c r="O17" s="271"/>
      <c r="P17" s="272"/>
    </row>
    <row r="18" spans="2:16" s="87" customFormat="1" ht="17.25" customHeight="1">
      <c r="B18" s="267" t="s">
        <v>41</v>
      </c>
      <c r="C18" s="268">
        <v>299.99370112655203</v>
      </c>
      <c r="D18" s="268">
        <v>298.09395530319438</v>
      </c>
      <c r="E18" s="268">
        <v>294.31161001996594</v>
      </c>
      <c r="F18" s="268">
        <v>288.61927849131638</v>
      </c>
      <c r="G18" s="269">
        <v>276.80206921370609</v>
      </c>
      <c r="I18" s="270" t="s">
        <v>41</v>
      </c>
      <c r="J18" s="271">
        <v>0.63729766724904824</v>
      </c>
      <c r="K18" s="271">
        <v>1.9306377706950206</v>
      </c>
      <c r="L18" s="271">
        <v>3.940978126857142</v>
      </c>
      <c r="M18" s="271">
        <v>8.3784171045848446</v>
      </c>
      <c r="N18" s="271">
        <v>3.2404440523588152</v>
      </c>
      <c r="O18" s="271">
        <v>8.1413771018674197</v>
      </c>
      <c r="P18" s="272">
        <v>6.710301839252808</v>
      </c>
    </row>
    <row r="19" spans="2:16" s="87" customFormat="1" ht="17.25" customHeight="1">
      <c r="B19" s="267"/>
      <c r="C19" s="268"/>
      <c r="D19" s="268"/>
      <c r="E19" s="268"/>
      <c r="F19" s="273"/>
      <c r="G19" s="274"/>
      <c r="I19" s="270"/>
      <c r="J19" s="271"/>
      <c r="K19" s="271"/>
      <c r="L19" s="271"/>
      <c r="M19" s="271"/>
      <c r="N19" s="271"/>
      <c r="O19" s="271"/>
      <c r="P19" s="272"/>
    </row>
    <row r="20" spans="2:16" s="87" customFormat="1" ht="17.25" customHeight="1">
      <c r="B20" s="267" t="s">
        <v>42</v>
      </c>
      <c r="C20" s="268">
        <v>310.90281742910952</v>
      </c>
      <c r="D20" s="268">
        <v>308.88127378992192</v>
      </c>
      <c r="E20" s="268">
        <v>304.88367888235388</v>
      </c>
      <c r="F20" s="268">
        <v>298.89972610266341</v>
      </c>
      <c r="G20" s="269">
        <v>286.41469051137852</v>
      </c>
      <c r="I20" s="270" t="s">
        <v>42</v>
      </c>
      <c r="J20" s="271">
        <v>0.65447270868304042</v>
      </c>
      <c r="K20" s="271">
        <v>1.9742409855524778</v>
      </c>
      <c r="L20" s="271">
        <v>4.0157585565412601</v>
      </c>
      <c r="M20" s="271">
        <v>8.5498850893467537</v>
      </c>
      <c r="N20" s="271">
        <v>3.2989958264889818</v>
      </c>
      <c r="O20" s="271">
        <v>8.2866841754460694</v>
      </c>
      <c r="P20" s="272">
        <v>6.9321227777309868</v>
      </c>
    </row>
    <row r="21" spans="2:16" s="87" customFormat="1" ht="17.25" customHeight="1">
      <c r="B21" s="267"/>
      <c r="C21" s="268"/>
      <c r="D21" s="268"/>
      <c r="E21" s="268"/>
      <c r="F21" s="273"/>
      <c r="G21" s="274"/>
      <c r="I21" s="270"/>
      <c r="J21" s="271"/>
      <c r="K21" s="271"/>
      <c r="L21" s="271"/>
      <c r="M21" s="271"/>
      <c r="N21" s="271"/>
      <c r="O21" s="271"/>
      <c r="P21" s="272"/>
    </row>
    <row r="22" spans="2:16" s="87" customFormat="1" ht="17.25" customHeight="1">
      <c r="B22" s="267" t="s">
        <v>43</v>
      </c>
      <c r="C22" s="268">
        <v>306.79242548301414</v>
      </c>
      <c r="D22" s="268">
        <v>304.7661822580643</v>
      </c>
      <c r="E22" s="268">
        <v>300.74650484762617</v>
      </c>
      <c r="F22" s="268">
        <v>294.76121451668848</v>
      </c>
      <c r="G22" s="269">
        <v>282.59988584020908</v>
      </c>
      <c r="I22" s="270" t="s">
        <v>43</v>
      </c>
      <c r="J22" s="271">
        <v>0.66485172663746095</v>
      </c>
      <c r="K22" s="271">
        <v>2.010304538186114</v>
      </c>
      <c r="L22" s="271">
        <v>4.0816804836595999</v>
      </c>
      <c r="M22" s="271">
        <v>8.560703968749749</v>
      </c>
      <c r="N22" s="271">
        <v>3.3574542035052612</v>
      </c>
      <c r="O22" s="271">
        <v>8.1012815574722286</v>
      </c>
      <c r="P22" s="272">
        <v>6.7975914490124856</v>
      </c>
    </row>
    <row r="23" spans="2:16" s="87" customFormat="1" ht="17.25" customHeight="1">
      <c r="B23" s="275"/>
      <c r="C23" s="268"/>
      <c r="D23" s="268"/>
      <c r="E23" s="268"/>
      <c r="F23" s="273"/>
      <c r="G23" s="274"/>
      <c r="I23" s="277"/>
      <c r="J23" s="271"/>
      <c r="K23" s="271"/>
      <c r="L23" s="271"/>
      <c r="M23" s="271"/>
      <c r="N23" s="271"/>
      <c r="O23" s="271"/>
      <c r="P23" s="272"/>
    </row>
    <row r="24" spans="2:16" s="87" customFormat="1" ht="17.25" customHeight="1" thickBot="1">
      <c r="B24" s="278" t="s">
        <v>87</v>
      </c>
      <c r="C24" s="279">
        <v>295.93666297539761</v>
      </c>
      <c r="D24" s="279">
        <v>294.0541688897668</v>
      </c>
      <c r="E24" s="279">
        <v>290.32638049897935</v>
      </c>
      <c r="F24" s="279">
        <v>284.75726628356227</v>
      </c>
      <c r="G24" s="280">
        <v>273.28575198981497</v>
      </c>
      <c r="I24" s="281" t="s">
        <v>53</v>
      </c>
      <c r="J24" s="282">
        <v>0.64018615778798083</v>
      </c>
      <c r="K24" s="282">
        <v>1.9324053387005158</v>
      </c>
      <c r="L24" s="282">
        <v>3.9259390419568163</v>
      </c>
      <c r="M24" s="282">
        <v>8.2883614753640025</v>
      </c>
      <c r="N24" s="282">
        <v>3.2280597200623262</v>
      </c>
      <c r="O24" s="282">
        <v>7.9274004893879368</v>
      </c>
      <c r="P24" s="283">
        <v>6.5874595625319499</v>
      </c>
    </row>
    <row r="25" spans="2:16">
      <c r="B25" s="88" t="s">
        <v>28</v>
      </c>
      <c r="I25" s="284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5" t="str">
        <f>"IJG Money Market Index [single  returns] -as at "&amp; TEXT(Map!$N$16, " mmmm yyyy")</f>
        <v>IJG Money Market Index [single  returns] -as at  May 2025</v>
      </c>
      <c r="C27" s="286"/>
      <c r="D27" s="286"/>
      <c r="E27" s="286"/>
      <c r="F27" s="286"/>
      <c r="G27" s="287"/>
      <c r="I27" s="471" t="str">
        <f>"IJG Money Market Index Performance [single returns, %] -as at "&amp; TEXT(Map!$N$16, " mmmm yyyy")</f>
        <v>IJG Money Market Index Performance [single returns, %] -as at  May 2025</v>
      </c>
      <c r="J27" s="472"/>
      <c r="K27" s="472"/>
      <c r="L27" s="472"/>
      <c r="M27" s="472"/>
      <c r="N27" s="472"/>
      <c r="O27" s="472"/>
      <c r="P27" s="473"/>
    </row>
    <row r="28" spans="2:16" ht="18" customHeight="1">
      <c r="B28" s="259"/>
      <c r="C28" s="260" t="s">
        <v>31</v>
      </c>
      <c r="D28" s="260" t="s">
        <v>32</v>
      </c>
      <c r="E28" s="260" t="s">
        <v>33</v>
      </c>
      <c r="F28" s="260" t="s">
        <v>34</v>
      </c>
      <c r="G28" s="261" t="s">
        <v>35</v>
      </c>
      <c r="I28" s="288"/>
      <c r="J28" s="289" t="s">
        <v>8</v>
      </c>
      <c r="K28" s="290" t="s">
        <v>46</v>
      </c>
      <c r="L28" s="290" t="s">
        <v>47</v>
      </c>
      <c r="M28" s="290" t="s">
        <v>48</v>
      </c>
      <c r="N28" s="290" t="s">
        <v>12</v>
      </c>
      <c r="O28" s="290" t="s">
        <v>49</v>
      </c>
      <c r="P28" s="291" t="s">
        <v>50</v>
      </c>
    </row>
    <row r="29" spans="2:16" ht="18" customHeight="1">
      <c r="B29" s="267" t="s">
        <v>36</v>
      </c>
      <c r="C29" s="268">
        <v>293.71090450406706</v>
      </c>
      <c r="D29" s="268">
        <v>291.9361994316169</v>
      </c>
      <c r="E29" s="268">
        <v>288.47484540298268</v>
      </c>
      <c r="F29" s="268">
        <v>283.2794048028365</v>
      </c>
      <c r="G29" s="269">
        <v>272.41147676001651</v>
      </c>
      <c r="I29" s="292" t="s">
        <v>36</v>
      </c>
      <c r="J29" s="271">
        <v>0.60790853477761253</v>
      </c>
      <c r="K29" s="271">
        <v>1.8150834239186064</v>
      </c>
      <c r="L29" s="271">
        <v>3.6824066714242543</v>
      </c>
      <c r="M29" s="271">
        <v>7.8188437570178015</v>
      </c>
      <c r="N29" s="271">
        <v>3.026269418512606</v>
      </c>
      <c r="O29" s="271">
        <v>8.0403873884719701</v>
      </c>
      <c r="P29" s="272">
        <v>6.6269221553912905</v>
      </c>
    </row>
    <row r="30" spans="2:16" ht="18" customHeight="1">
      <c r="B30" s="267"/>
      <c r="C30" s="268"/>
      <c r="D30" s="268"/>
      <c r="E30" s="268"/>
      <c r="F30" s="273"/>
      <c r="G30" s="274"/>
      <c r="I30" s="292"/>
      <c r="J30" s="271"/>
      <c r="K30" s="271"/>
      <c r="L30" s="271"/>
      <c r="M30" s="271"/>
      <c r="N30" s="271"/>
      <c r="O30" s="271"/>
      <c r="P30" s="272"/>
    </row>
    <row r="31" spans="2:16" ht="18" customHeight="1">
      <c r="B31" s="267" t="s">
        <v>37</v>
      </c>
      <c r="C31" s="268">
        <v>232.6898870805712</v>
      </c>
      <c r="D31" s="268">
        <v>231.51549494298874</v>
      </c>
      <c r="E31" s="268">
        <v>229.22012091968099</v>
      </c>
      <c r="F31" s="268">
        <v>225.78053337712768</v>
      </c>
      <c r="G31" s="269">
        <v>218.48403244958612</v>
      </c>
      <c r="I31" s="292" t="s">
        <v>37</v>
      </c>
      <c r="J31" s="271">
        <v>0.50726286716646918</v>
      </c>
      <c r="K31" s="271">
        <v>1.5137266950949746</v>
      </c>
      <c r="L31" s="271">
        <v>3.0602078930793475</v>
      </c>
      <c r="M31" s="271">
        <v>6.5020104543626056</v>
      </c>
      <c r="N31" s="271">
        <v>2.5160249533277446</v>
      </c>
      <c r="O31" s="271">
        <v>6.2882763532001063</v>
      </c>
      <c r="P31" s="272">
        <v>4.932853194980158</v>
      </c>
    </row>
    <row r="32" spans="2:16" ht="18" customHeight="1">
      <c r="B32" s="267"/>
      <c r="C32" s="268"/>
      <c r="D32" s="268"/>
      <c r="E32" s="268"/>
      <c r="F32" s="273"/>
      <c r="G32" s="274"/>
      <c r="I32" s="292"/>
      <c r="J32" s="271"/>
      <c r="K32" s="271"/>
      <c r="L32" s="271"/>
      <c r="M32" s="271"/>
      <c r="N32" s="271"/>
      <c r="O32" s="271"/>
      <c r="P32" s="272"/>
    </row>
    <row r="33" spans="2:16" ht="18" customHeight="1">
      <c r="B33" s="267" t="s">
        <v>38</v>
      </c>
      <c r="C33" s="268">
        <v>273.34708652946125</v>
      </c>
      <c r="D33" s="268">
        <v>271.85143997155456</v>
      </c>
      <c r="E33" s="268">
        <v>268.92578008216958</v>
      </c>
      <c r="F33" s="268">
        <v>264.60504283352134</v>
      </c>
      <c r="G33" s="269">
        <v>255.22243831684665</v>
      </c>
      <c r="I33" s="292" t="s">
        <v>38</v>
      </c>
      <c r="J33" s="271">
        <v>0.55017054831976164</v>
      </c>
      <c r="K33" s="271">
        <v>1.6440619586343574</v>
      </c>
      <c r="L33" s="271">
        <v>3.3038084241803434</v>
      </c>
      <c r="M33" s="271">
        <v>7.1015104832254927</v>
      </c>
      <c r="N33" s="271">
        <v>2.7227647884685569</v>
      </c>
      <c r="O33" s="271">
        <v>7.1216361415685769</v>
      </c>
      <c r="P33" s="272">
        <v>5.8481436607856541</v>
      </c>
    </row>
    <row r="34" spans="2:16" ht="18" customHeight="1">
      <c r="B34" s="267"/>
      <c r="C34" s="268"/>
      <c r="D34" s="268"/>
      <c r="E34" s="268"/>
      <c r="F34" s="273"/>
      <c r="G34" s="274"/>
      <c r="I34" s="292"/>
      <c r="J34" s="271"/>
      <c r="K34" s="271"/>
      <c r="L34" s="271"/>
      <c r="M34" s="271"/>
      <c r="N34" s="271"/>
      <c r="O34" s="271"/>
      <c r="P34" s="272"/>
    </row>
    <row r="35" spans="2:16" ht="18" customHeight="1">
      <c r="B35" s="267" t="s">
        <v>39</v>
      </c>
      <c r="C35" s="268">
        <v>290.53374815485722</v>
      </c>
      <c r="D35" s="268">
        <v>288.8465014407185</v>
      </c>
      <c r="E35" s="268">
        <v>285.54855505376389</v>
      </c>
      <c r="F35" s="268">
        <v>280.6873154115475</v>
      </c>
      <c r="G35" s="269">
        <v>270.27491886256757</v>
      </c>
      <c r="I35" s="292" t="s">
        <v>39</v>
      </c>
      <c r="J35" s="271">
        <v>0.58413264682903865</v>
      </c>
      <c r="K35" s="271">
        <v>1.7458302669942416</v>
      </c>
      <c r="L35" s="271">
        <v>3.5079721108425499</v>
      </c>
      <c r="M35" s="271">
        <v>7.4956379147378849</v>
      </c>
      <c r="N35" s="271">
        <v>2.8909484748926406</v>
      </c>
      <c r="O35" s="271">
        <v>7.6614341087745341</v>
      </c>
      <c r="P35" s="272">
        <v>6.2981515906633811</v>
      </c>
    </row>
    <row r="36" spans="2:16" ht="18" customHeight="1">
      <c r="B36" s="267"/>
      <c r="C36" s="268"/>
      <c r="D36" s="268"/>
      <c r="E36" s="268"/>
      <c r="F36" s="273"/>
      <c r="G36" s="274"/>
      <c r="I36" s="292"/>
      <c r="J36" s="271"/>
      <c r="K36" s="271"/>
      <c r="L36" s="271"/>
      <c r="M36" s="271"/>
      <c r="N36" s="271"/>
      <c r="O36" s="271"/>
      <c r="P36" s="272"/>
    </row>
    <row r="37" spans="2:16" ht="18" customHeight="1">
      <c r="B37" s="267" t="s">
        <v>40</v>
      </c>
      <c r="C37" s="268">
        <v>310.67804550382436</v>
      </c>
      <c r="D37" s="268">
        <v>308.80654669141495</v>
      </c>
      <c r="E37" s="268">
        <v>305.14991258892707</v>
      </c>
      <c r="F37" s="268">
        <v>299.76370372610745</v>
      </c>
      <c r="G37" s="269">
        <v>288.22451052524741</v>
      </c>
      <c r="I37" s="292" t="s">
        <v>51</v>
      </c>
      <c r="J37" s="271">
        <v>0.6060424665412123</v>
      </c>
      <c r="K37" s="271">
        <v>1.8116121574461408</v>
      </c>
      <c r="L37" s="271">
        <v>3.6409817606501527</v>
      </c>
      <c r="M37" s="271">
        <v>7.790293385409397</v>
      </c>
      <c r="N37" s="271">
        <v>2.9994788680525186</v>
      </c>
      <c r="O37" s="271">
        <v>8.1611319226290178</v>
      </c>
      <c r="P37" s="272">
        <v>6.8025807767575941</v>
      </c>
    </row>
    <row r="38" spans="2:16" ht="18" customHeight="1">
      <c r="B38" s="267"/>
      <c r="C38" s="268"/>
      <c r="D38" s="268"/>
      <c r="E38" s="268"/>
      <c r="F38" s="273"/>
      <c r="G38" s="274"/>
      <c r="I38" s="292"/>
      <c r="J38" s="271"/>
      <c r="K38" s="271"/>
      <c r="L38" s="271"/>
      <c r="M38" s="271"/>
      <c r="N38" s="271"/>
      <c r="O38" s="271"/>
      <c r="P38" s="272"/>
    </row>
    <row r="39" spans="2:16" ht="18" customHeight="1">
      <c r="B39" s="267" t="s">
        <v>86</v>
      </c>
      <c r="C39" s="268">
        <v>292.27204797483734</v>
      </c>
      <c r="D39" s="268">
        <v>290.60932906363701</v>
      </c>
      <c r="E39" s="268">
        <v>287.31926764248277</v>
      </c>
      <c r="F39" s="268">
        <v>282.40858499781359</v>
      </c>
      <c r="G39" s="269">
        <v>271.88189057045145</v>
      </c>
      <c r="I39" s="292" t="s">
        <v>54</v>
      </c>
      <c r="J39" s="271">
        <v>0.57214918617984889</v>
      </c>
      <c r="K39" s="271">
        <v>1.7237898359526049</v>
      </c>
      <c r="L39" s="271">
        <v>3.492621506920579</v>
      </c>
      <c r="M39" s="271">
        <v>7.499637935282899</v>
      </c>
      <c r="N39" s="271">
        <v>2.8723263514848218</v>
      </c>
      <c r="O39" s="271">
        <v>7.7529589753146499</v>
      </c>
      <c r="P39" s="272">
        <v>6.4065159064799149</v>
      </c>
    </row>
    <row r="40" spans="2:16" ht="18" customHeight="1">
      <c r="B40" s="275"/>
      <c r="C40" s="268"/>
      <c r="D40" s="268"/>
      <c r="E40" s="268"/>
      <c r="F40" s="273"/>
      <c r="G40" s="274"/>
      <c r="I40" s="293"/>
      <c r="J40" s="271"/>
      <c r="K40" s="271"/>
      <c r="L40" s="271"/>
      <c r="M40" s="271"/>
      <c r="N40" s="271"/>
      <c r="O40" s="271"/>
      <c r="P40" s="272"/>
    </row>
    <row r="41" spans="2:16" ht="18" customHeight="1">
      <c r="B41" s="267" t="s">
        <v>41</v>
      </c>
      <c r="C41" s="268">
        <v>298.83644266695023</v>
      </c>
      <c r="D41" s="268">
        <v>296.93890094459357</v>
      </c>
      <c r="E41" s="268">
        <v>293.26196341201216</v>
      </c>
      <c r="F41" s="268">
        <v>287.67623187656119</v>
      </c>
      <c r="G41" s="269">
        <v>276.13376461603917</v>
      </c>
      <c r="I41" s="292" t="s">
        <v>41</v>
      </c>
      <c r="J41" s="271">
        <v>0.63903439944055229</v>
      </c>
      <c r="K41" s="271">
        <v>1.9008531451132349</v>
      </c>
      <c r="L41" s="271">
        <v>3.8794344314054374</v>
      </c>
      <c r="M41" s="271">
        <v>8.221623343483131</v>
      </c>
      <c r="N41" s="271">
        <v>3.1836520138217361</v>
      </c>
      <c r="O41" s="271">
        <v>8.2386583969972662</v>
      </c>
      <c r="P41" s="272">
        <v>6.7569963340426087</v>
      </c>
    </row>
    <row r="42" spans="2:16" ht="18" customHeight="1">
      <c r="B42" s="267"/>
      <c r="C42" s="268"/>
      <c r="D42" s="268"/>
      <c r="E42" s="268"/>
      <c r="F42" s="273"/>
      <c r="G42" s="274"/>
      <c r="I42" s="292"/>
      <c r="J42" s="271"/>
      <c r="K42" s="271"/>
      <c r="L42" s="271"/>
      <c r="M42" s="271"/>
      <c r="N42" s="271"/>
      <c r="O42" s="271"/>
      <c r="P42" s="272"/>
    </row>
    <row r="43" spans="2:16" ht="18" customHeight="1">
      <c r="B43" s="267" t="s">
        <v>42</v>
      </c>
      <c r="C43" s="268">
        <v>308.90721871319192</v>
      </c>
      <c r="D43" s="268">
        <v>306.94114745362026</v>
      </c>
      <c r="E43" s="268">
        <v>303.12758973528668</v>
      </c>
      <c r="F43" s="268">
        <v>297.34932214394456</v>
      </c>
      <c r="G43" s="269">
        <v>285.37223015143121</v>
      </c>
      <c r="I43" s="292" t="s">
        <v>42</v>
      </c>
      <c r="J43" s="271">
        <v>0.64053688333485237</v>
      </c>
      <c r="K43" s="271">
        <v>1.9066654351563406</v>
      </c>
      <c r="L43" s="271">
        <v>3.8869759264668069</v>
      </c>
      <c r="M43" s="271">
        <v>8.2471194023581162</v>
      </c>
      <c r="N43" s="271">
        <v>3.189362887753866</v>
      </c>
      <c r="O43" s="271">
        <v>8.4567584938686444</v>
      </c>
      <c r="P43" s="272">
        <v>6.9878755173080176</v>
      </c>
    </row>
    <row r="44" spans="2:16" ht="18" customHeight="1">
      <c r="B44" s="267"/>
      <c r="C44" s="268"/>
      <c r="D44" s="268"/>
      <c r="E44" s="268"/>
      <c r="F44" s="273"/>
      <c r="G44" s="274"/>
      <c r="I44" s="292"/>
      <c r="J44" s="271"/>
      <c r="K44" s="271"/>
      <c r="L44" s="271"/>
      <c r="M44" s="271"/>
      <c r="N44" s="271"/>
      <c r="O44" s="271"/>
      <c r="P44" s="272"/>
    </row>
    <row r="45" spans="2:16" ht="18" customHeight="1">
      <c r="B45" s="267" t="s">
        <v>43</v>
      </c>
      <c r="C45" s="268">
        <v>303.61401785795238</v>
      </c>
      <c r="D45" s="268">
        <v>301.70278264994715</v>
      </c>
      <c r="E45" s="268">
        <v>297.99394347358384</v>
      </c>
      <c r="F45" s="268">
        <v>292.44168190759501</v>
      </c>
      <c r="G45" s="269">
        <v>280.9531092846035</v>
      </c>
      <c r="I45" s="292" t="s">
        <v>43</v>
      </c>
      <c r="J45" s="271">
        <v>0.63348279098331961</v>
      </c>
      <c r="K45" s="271">
        <v>1.8859693317447412</v>
      </c>
      <c r="L45" s="271">
        <v>3.8203637311481353</v>
      </c>
      <c r="M45" s="271">
        <v>8.0657262099895544</v>
      </c>
      <c r="N45" s="271">
        <v>3.1403702762011543</v>
      </c>
      <c r="O45" s="271">
        <v>8.4285747731140948</v>
      </c>
      <c r="P45" s="272">
        <v>7.0185315855857189</v>
      </c>
    </row>
    <row r="46" spans="2:16" ht="18" customHeight="1">
      <c r="B46" s="294"/>
      <c r="C46" s="268"/>
      <c r="D46" s="268"/>
      <c r="E46" s="268"/>
      <c r="F46" s="273"/>
      <c r="G46" s="274"/>
      <c r="I46" s="295"/>
      <c r="J46" s="271"/>
      <c r="K46" s="271"/>
      <c r="L46" s="271"/>
      <c r="M46" s="271"/>
      <c r="N46" s="271"/>
      <c r="O46" s="271"/>
      <c r="P46" s="272"/>
    </row>
    <row r="47" spans="2:16" ht="21.75" thickBot="1">
      <c r="B47" s="306" t="s">
        <v>88</v>
      </c>
      <c r="C47" s="279">
        <v>295.93666297539761</v>
      </c>
      <c r="D47" s="279">
        <v>294.0541688897668</v>
      </c>
      <c r="E47" s="279">
        <v>290.32638049897935</v>
      </c>
      <c r="F47" s="279">
        <v>284.75726628356227</v>
      </c>
      <c r="G47" s="280">
        <v>273.28575198981497</v>
      </c>
      <c r="I47" s="296" t="s">
        <v>55</v>
      </c>
      <c r="J47" s="282">
        <v>0.64018615778798083</v>
      </c>
      <c r="K47" s="282">
        <v>1.9324053387005158</v>
      </c>
      <c r="L47" s="282">
        <v>3.9259390419568163</v>
      </c>
      <c r="M47" s="282">
        <v>8.2883614753640025</v>
      </c>
      <c r="N47" s="282">
        <v>3.2280597200623262</v>
      </c>
      <c r="O47" s="282">
        <v>7.9274004893879368</v>
      </c>
      <c r="P47" s="283">
        <v>6.5874595625319499</v>
      </c>
    </row>
    <row r="48" spans="2:16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1.75" thickBot="1">
      <c r="B51" s="297" t="str">
        <f>"IJG Money Market Index Weights (%) - as at"&amp; TEXT(Map!$N$16, " mmmm yyyy")</f>
        <v>IJG Money Market Index Weights (%) - as at May 2025</v>
      </c>
      <c r="C51" s="298"/>
      <c r="D51" s="298"/>
      <c r="E51" s="298"/>
      <c r="F51" s="298"/>
      <c r="G51" s="299"/>
    </row>
    <row r="52" spans="2:7">
      <c r="B52" s="300"/>
      <c r="C52" s="260" t="s">
        <v>31</v>
      </c>
      <c r="D52" s="260" t="s">
        <v>32</v>
      </c>
      <c r="E52" s="260" t="s">
        <v>33</v>
      </c>
      <c r="F52" s="260" t="s">
        <v>34</v>
      </c>
      <c r="G52" s="261" t="s">
        <v>35</v>
      </c>
    </row>
    <row r="53" spans="2:7">
      <c r="B53" s="301"/>
      <c r="C53" s="302"/>
      <c r="D53" s="303"/>
      <c r="E53" s="303"/>
      <c r="F53" s="303"/>
      <c r="G53" s="304"/>
    </row>
    <row r="54" spans="2:7">
      <c r="B54" s="305" t="s">
        <v>37</v>
      </c>
      <c r="C54" s="268">
        <v>15</v>
      </c>
      <c r="D54" s="268">
        <v>15</v>
      </c>
      <c r="E54" s="268">
        <v>15</v>
      </c>
      <c r="F54" s="268">
        <v>15</v>
      </c>
      <c r="G54" s="269">
        <v>15</v>
      </c>
    </row>
    <row r="55" spans="2:7">
      <c r="B55" s="305"/>
      <c r="C55" s="268"/>
      <c r="D55" s="268"/>
      <c r="E55" s="268"/>
      <c r="F55" s="273"/>
      <c r="G55" s="274"/>
    </row>
    <row r="56" spans="2:7">
      <c r="B56" s="305" t="s">
        <v>38</v>
      </c>
      <c r="C56" s="268">
        <v>7.79343981613167</v>
      </c>
      <c r="D56" s="268">
        <v>7.79343981613167</v>
      </c>
      <c r="E56" s="268">
        <v>3.7725910596141476</v>
      </c>
      <c r="F56" s="268">
        <v>3.8309896440290259</v>
      </c>
      <c r="G56" s="269">
        <v>4.0442492137819048</v>
      </c>
    </row>
    <row r="57" spans="2:7">
      <c r="B57" s="305"/>
      <c r="C57" s="268"/>
      <c r="D57" s="268"/>
      <c r="E57" s="268"/>
      <c r="F57" s="273"/>
      <c r="G57" s="274"/>
    </row>
    <row r="58" spans="2:7">
      <c r="B58" s="305" t="s">
        <v>39</v>
      </c>
      <c r="C58" s="268">
        <v>7.79343981613167</v>
      </c>
      <c r="D58" s="268">
        <v>7.79343981613167</v>
      </c>
      <c r="E58" s="268">
        <v>1.7976972175426087</v>
      </c>
      <c r="F58" s="268">
        <v>1.8255250343009379</v>
      </c>
      <c r="G58" s="269">
        <v>1.9271464740756206</v>
      </c>
    </row>
    <row r="59" spans="2:7">
      <c r="B59" s="305"/>
      <c r="C59" s="268"/>
      <c r="D59" s="268"/>
      <c r="E59" s="268"/>
      <c r="F59" s="273"/>
      <c r="G59" s="274"/>
    </row>
    <row r="60" spans="2:7">
      <c r="B60" s="305" t="s">
        <v>40</v>
      </c>
      <c r="C60" s="268">
        <v>7.79343981613167</v>
      </c>
      <c r="D60" s="268">
        <v>7.79343981613167</v>
      </c>
      <c r="E60" s="268">
        <v>17.870219798966421</v>
      </c>
      <c r="F60" s="268">
        <v>18.146845471601374</v>
      </c>
      <c r="G60" s="269">
        <v>19.157025299071655</v>
      </c>
    </row>
    <row r="61" spans="2:7">
      <c r="B61" s="305"/>
      <c r="C61" s="268"/>
      <c r="D61" s="268"/>
      <c r="E61" s="268"/>
      <c r="F61" s="273"/>
      <c r="G61" s="274"/>
    </row>
    <row r="62" spans="2:7">
      <c r="B62" s="305" t="s">
        <v>41</v>
      </c>
      <c r="C62" s="268">
        <v>8.8194363952835495</v>
      </c>
      <c r="D62" s="268">
        <v>8.8194363952835495</v>
      </c>
      <c r="E62" s="268">
        <v>8.8164070183090288</v>
      </c>
      <c r="F62" s="268">
        <v>8.6337064897561842</v>
      </c>
      <c r="G62" s="269">
        <v>8.2626346569519704</v>
      </c>
    </row>
    <row r="63" spans="2:7" ht="14.45" customHeight="1">
      <c r="B63" s="305"/>
      <c r="C63" s="268"/>
      <c r="D63" s="268"/>
      <c r="E63" s="268"/>
      <c r="F63" s="273"/>
      <c r="G63" s="274"/>
    </row>
    <row r="64" spans="2:7">
      <c r="B64" s="305" t="s">
        <v>42</v>
      </c>
      <c r="C64" s="268">
        <v>17.808572229883755</v>
      </c>
      <c r="D64" s="268">
        <v>17.808572229883755</v>
      </c>
      <c r="E64" s="268">
        <v>17.875203702015899</v>
      </c>
      <c r="F64" s="268">
        <v>17.475053554100427</v>
      </c>
      <c r="G64" s="269">
        <v>17.011465250225847</v>
      </c>
    </row>
    <row r="65" spans="2:7">
      <c r="B65" s="305"/>
      <c r="C65" s="268"/>
      <c r="D65" s="268"/>
      <c r="E65" s="268"/>
      <c r="F65" s="273"/>
      <c r="G65" s="274"/>
    </row>
    <row r="66" spans="2:7" ht="21.75" thickBot="1">
      <c r="B66" s="306" t="s">
        <v>43</v>
      </c>
      <c r="C66" s="279">
        <v>34.991671926437668</v>
      </c>
      <c r="D66" s="279">
        <v>34.991671926437668</v>
      </c>
      <c r="E66" s="279">
        <v>34.867881203551896</v>
      </c>
      <c r="F66" s="279">
        <v>35.087879806212058</v>
      </c>
      <c r="G66" s="280">
        <v>34.597479105893001</v>
      </c>
    </row>
    <row r="67" spans="2:7">
      <c r="B67" s="88" t="s">
        <v>28</v>
      </c>
      <c r="C67" s="268"/>
      <c r="D67" s="268"/>
      <c r="E67" s="268"/>
      <c r="F67" s="268"/>
      <c r="G67" s="268"/>
    </row>
    <row r="68" spans="2:7" ht="14.45" customHeight="1"/>
    <row r="69" spans="2:7" ht="21.75" thickBot="1"/>
    <row r="70" spans="2:7">
      <c r="B70" s="307" t="str">
        <f>"Average Days to Maturity - as at"&amp; TEXT(Map!$N$16, " mmmm yyyy")</f>
        <v>Average Days to Maturity - as at May 2025</v>
      </c>
      <c r="C70" s="308"/>
      <c r="D70" s="308"/>
      <c r="E70" s="308"/>
      <c r="F70" s="308"/>
      <c r="G70" s="309"/>
    </row>
    <row r="71" spans="2:7">
      <c r="B71" s="300"/>
      <c r="C71" s="260" t="s">
        <v>31</v>
      </c>
      <c r="D71" s="260" t="s">
        <v>32</v>
      </c>
      <c r="E71" s="260" t="s">
        <v>33</v>
      </c>
      <c r="F71" s="260" t="s">
        <v>34</v>
      </c>
      <c r="G71" s="261" t="s">
        <v>35</v>
      </c>
    </row>
    <row r="72" spans="2:7">
      <c r="B72" s="301"/>
      <c r="C72" s="302"/>
      <c r="D72" s="303"/>
      <c r="E72" s="303"/>
      <c r="F72" s="303"/>
      <c r="G72" s="304"/>
    </row>
    <row r="73" spans="2:7">
      <c r="B73" s="305" t="s">
        <v>37</v>
      </c>
      <c r="C73" s="268">
        <v>0.15</v>
      </c>
      <c r="D73" s="268">
        <v>0.15</v>
      </c>
      <c r="E73" s="268">
        <v>0.15</v>
      </c>
      <c r="F73" s="268">
        <v>0.15</v>
      </c>
      <c r="G73" s="269">
        <v>0.15</v>
      </c>
    </row>
    <row r="74" spans="2:7">
      <c r="B74" s="305"/>
      <c r="C74" s="268"/>
      <c r="D74" s="268"/>
      <c r="E74" s="268"/>
      <c r="F74" s="268"/>
      <c r="G74" s="269"/>
    </row>
    <row r="75" spans="2:7">
      <c r="B75" s="305" t="s">
        <v>38</v>
      </c>
      <c r="C75" s="268">
        <v>3.5849823154205684</v>
      </c>
      <c r="D75" s="268">
        <v>3.5849823154205684</v>
      </c>
      <c r="E75" s="268">
        <v>3.5849823154205684</v>
      </c>
      <c r="F75" s="268">
        <v>3.5849823154205684</v>
      </c>
      <c r="G75" s="269">
        <v>3.5849823154205684</v>
      </c>
    </row>
    <row r="76" spans="2:7">
      <c r="B76" s="305"/>
      <c r="C76" s="268"/>
      <c r="D76" s="268"/>
      <c r="E76" s="268"/>
      <c r="F76" s="273"/>
      <c r="G76" s="274"/>
    </row>
    <row r="77" spans="2:7">
      <c r="B77" s="305" t="s">
        <v>39</v>
      </c>
      <c r="C77" s="268">
        <v>7.0920302326798197</v>
      </c>
      <c r="D77" s="268">
        <v>7.0920302326798197</v>
      </c>
      <c r="E77" s="268">
        <v>7.0920302326798197</v>
      </c>
      <c r="F77" s="268">
        <v>7.0920302326798197</v>
      </c>
      <c r="G77" s="269">
        <v>7.0920302326798197</v>
      </c>
    </row>
    <row r="78" spans="2:7">
      <c r="B78" s="305"/>
      <c r="C78" s="268"/>
      <c r="D78" s="268"/>
      <c r="E78" s="268"/>
      <c r="F78" s="273"/>
      <c r="G78" s="274"/>
    </row>
    <row r="79" spans="2:7">
      <c r="B79" s="305" t="s">
        <v>40</v>
      </c>
      <c r="C79" s="268">
        <v>14.119115133558541</v>
      </c>
      <c r="D79" s="268">
        <v>14.119115133558541</v>
      </c>
      <c r="E79" s="268">
        <v>14.119115133558541</v>
      </c>
      <c r="F79" s="268">
        <v>14.119115133558541</v>
      </c>
      <c r="G79" s="269">
        <v>14.119115133558541</v>
      </c>
    </row>
    <row r="80" spans="2:7">
      <c r="B80" s="305"/>
      <c r="C80" s="268"/>
      <c r="D80" s="268"/>
      <c r="E80" s="268"/>
      <c r="F80" s="273"/>
      <c r="G80" s="274"/>
    </row>
    <row r="81" spans="2:10">
      <c r="B81" s="305" t="s">
        <v>41</v>
      </c>
      <c r="C81" s="268">
        <v>4.0569407418304326</v>
      </c>
      <c r="D81" s="268">
        <v>4.0569407418304326</v>
      </c>
      <c r="E81" s="268">
        <v>4.0569407418304326</v>
      </c>
      <c r="F81" s="268">
        <v>4.0569407418304326</v>
      </c>
      <c r="G81" s="269">
        <v>4.0569407418304326</v>
      </c>
    </row>
    <row r="82" spans="2:10">
      <c r="B82" s="305"/>
      <c r="C82" s="268"/>
      <c r="D82" s="268"/>
      <c r="E82" s="268"/>
      <c r="F82" s="273"/>
      <c r="G82" s="274"/>
    </row>
    <row r="83" spans="2:10">
      <c r="B83" s="305" t="s">
        <v>42</v>
      </c>
      <c r="C83" s="268">
        <v>16.205800729194216</v>
      </c>
      <c r="D83" s="268">
        <v>16.205800729194216</v>
      </c>
      <c r="E83" s="268">
        <v>16.205800729194216</v>
      </c>
      <c r="F83" s="268">
        <v>16.205800729194216</v>
      </c>
      <c r="G83" s="269">
        <v>16.205800729194216</v>
      </c>
    </row>
    <row r="84" spans="2:10">
      <c r="B84" s="305"/>
      <c r="C84" s="268"/>
      <c r="D84" s="268"/>
      <c r="E84" s="268"/>
      <c r="F84" s="273"/>
      <c r="G84" s="274"/>
    </row>
    <row r="85" spans="2:10">
      <c r="B85" s="305" t="s">
        <v>43</v>
      </c>
      <c r="C85" s="268">
        <v>63.393245640062901</v>
      </c>
      <c r="D85" s="268">
        <v>63.393245640062901</v>
      </c>
      <c r="E85" s="268">
        <v>63.393245640062901</v>
      </c>
      <c r="F85" s="268">
        <v>63.393245640062901</v>
      </c>
      <c r="G85" s="269">
        <v>63.393245640062901</v>
      </c>
    </row>
    <row r="86" spans="2:10">
      <c r="B86" s="310"/>
      <c r="C86" s="268"/>
      <c r="D86" s="268"/>
      <c r="E86" s="268"/>
      <c r="F86" s="273"/>
      <c r="G86" s="274"/>
    </row>
    <row r="87" spans="2:10" ht="21.75" thickBot="1">
      <c r="B87" s="306" t="s">
        <v>45</v>
      </c>
      <c r="C87" s="279">
        <v>108.60211479274648</v>
      </c>
      <c r="D87" s="279">
        <v>108.60211479274648</v>
      </c>
      <c r="E87" s="279">
        <v>108.60211479274648</v>
      </c>
      <c r="F87" s="279">
        <v>108.60211479274648</v>
      </c>
      <c r="G87" s="280">
        <v>108.60211479274648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09" t="s">
        <v>44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 t="s">
        <v>7</v>
      </c>
      <c r="P2" s="431" t="s">
        <v>7</v>
      </c>
      <c r="Q2" s="431"/>
      <c r="R2" s="59"/>
    </row>
    <row r="3" spans="2:18" ht="14.25" thickBot="1"/>
    <row r="4" spans="2:18" ht="15" customHeight="1" thickBot="1">
      <c r="B4" s="474" t="str">
        <f>"IJG Money Market Index [average returns] - "&amp; TEXT(Map!$N$16, " mmmm yyyy")</f>
        <v>IJG Money Market Index [average returns] -  May 2025</v>
      </c>
      <c r="C4" s="475"/>
      <c r="D4" s="475"/>
      <c r="E4" s="475"/>
      <c r="F4" s="475"/>
      <c r="G4" s="476"/>
      <c r="H4" s="66"/>
      <c r="I4" s="477" t="str">
        <f>"IJG Money Market Index Performance [average returns, %] - "&amp; TEXT(Map!$N$16, " mmmm yyyy")</f>
        <v>IJG Money Market Index Performance [average returns, %] -  May 2025</v>
      </c>
      <c r="J4" s="478"/>
      <c r="K4" s="478"/>
      <c r="L4" s="478"/>
      <c r="M4" s="478"/>
      <c r="N4" s="478"/>
      <c r="O4" s="478"/>
      <c r="P4" s="478"/>
      <c r="Q4" s="479"/>
      <c r="R4" s="67"/>
    </row>
    <row r="5" spans="2:18">
      <c r="B5" s="173"/>
      <c r="C5" s="128" t="s">
        <v>31</v>
      </c>
      <c r="D5" s="128" t="s">
        <v>32</v>
      </c>
      <c r="E5" s="128" t="s">
        <v>33</v>
      </c>
      <c r="F5" s="128" t="s">
        <v>34</v>
      </c>
      <c r="G5" s="172" t="s">
        <v>35</v>
      </c>
      <c r="H5" s="68"/>
      <c r="I5" s="311"/>
      <c r="J5" s="155" t="s">
        <v>8</v>
      </c>
      <c r="K5" s="155" t="s">
        <v>46</v>
      </c>
      <c r="L5" s="155" t="s">
        <v>47</v>
      </c>
      <c r="M5" s="155" t="s">
        <v>48</v>
      </c>
      <c r="N5" s="155" t="s">
        <v>12</v>
      </c>
      <c r="O5" s="155" t="s">
        <v>58</v>
      </c>
      <c r="P5" s="155" t="s">
        <v>59</v>
      </c>
      <c r="Q5" s="156" t="s">
        <v>120</v>
      </c>
      <c r="R5" s="69"/>
    </row>
    <row r="6" spans="2:18" ht="14.45" customHeight="1">
      <c r="B6" s="173"/>
      <c r="C6" s="312"/>
      <c r="D6" s="312"/>
      <c r="E6" s="312"/>
      <c r="F6" s="312"/>
      <c r="G6" s="313"/>
      <c r="H6" s="70"/>
      <c r="I6" s="314"/>
      <c r="J6" s="11"/>
      <c r="K6" s="11"/>
      <c r="L6" s="11"/>
      <c r="M6" s="11"/>
      <c r="N6" s="11"/>
      <c r="O6" s="11"/>
      <c r="P6" s="11"/>
      <c r="Q6" s="324"/>
      <c r="R6" s="71"/>
    </row>
    <row r="7" spans="2:18" ht="14.45" customHeight="1">
      <c r="B7" s="157" t="s">
        <v>36</v>
      </c>
      <c r="C7" s="315">
        <v>699.78749288310257</v>
      </c>
      <c r="D7" s="315">
        <v>695.43681555042463</v>
      </c>
      <c r="E7" s="315">
        <v>686.70288563718304</v>
      </c>
      <c r="F7" s="315">
        <v>673.42803176109715</v>
      </c>
      <c r="G7" s="316">
        <v>646.49723971499759</v>
      </c>
      <c r="H7" s="152"/>
      <c r="I7" s="168" t="s">
        <v>36</v>
      </c>
      <c r="J7" s="315">
        <v>0.62560353944369762</v>
      </c>
      <c r="K7" s="315">
        <v>1.90542482339775</v>
      </c>
      <c r="L7" s="315">
        <v>3.9142209529164029</v>
      </c>
      <c r="M7" s="315">
        <v>8.2429204479817386</v>
      </c>
      <c r="N7" s="315">
        <v>3.2328772960939389</v>
      </c>
      <c r="O7" s="315">
        <v>8.0398230855128325</v>
      </c>
      <c r="P7" s="315">
        <v>6.7503446999427341</v>
      </c>
      <c r="Q7" s="316">
        <v>7.2369991519434684</v>
      </c>
      <c r="R7" s="72"/>
    </row>
    <row r="8" spans="2:18" ht="14.45" customHeight="1">
      <c r="B8" s="157"/>
      <c r="C8" s="315"/>
      <c r="D8" s="315"/>
      <c r="E8" s="315"/>
      <c r="F8" s="315"/>
      <c r="G8" s="316"/>
      <c r="H8" s="152"/>
      <c r="I8" s="168"/>
      <c r="J8" s="315"/>
      <c r="K8" s="315"/>
      <c r="L8" s="315"/>
      <c r="M8" s="315"/>
      <c r="N8" s="315"/>
      <c r="O8" s="315"/>
      <c r="P8" s="315"/>
      <c r="Q8" s="316"/>
      <c r="R8" s="71"/>
    </row>
    <row r="9" spans="2:18" ht="14.45" customHeight="1">
      <c r="B9" s="157" t="s">
        <v>37</v>
      </c>
      <c r="C9" s="315">
        <v>486.84527883590391</v>
      </c>
      <c r="D9" s="315">
        <v>484.45807516951533</v>
      </c>
      <c r="E9" s="315">
        <v>479.71872677946959</v>
      </c>
      <c r="F9" s="315">
        <v>472.57976452540373</v>
      </c>
      <c r="G9" s="316">
        <v>457.59124022202604</v>
      </c>
      <c r="H9" s="152"/>
      <c r="I9" s="168" t="s">
        <v>37</v>
      </c>
      <c r="J9" s="315">
        <v>0.49275753439619319</v>
      </c>
      <c r="K9" s="315">
        <v>1.4855688674648038</v>
      </c>
      <c r="L9" s="315">
        <v>3.0186468785489806</v>
      </c>
      <c r="M9" s="315">
        <v>6.3930504001089794</v>
      </c>
      <c r="N9" s="315">
        <v>2.5011877778647662</v>
      </c>
      <c r="O9" s="315">
        <v>6.2463430486691118</v>
      </c>
      <c r="P9" s="315">
        <v>4.9212430608011504</v>
      </c>
      <c r="Q9" s="316">
        <v>5.0924768774764928</v>
      </c>
      <c r="R9" s="71"/>
    </row>
    <row r="10" spans="2:18" ht="14.45" customHeight="1">
      <c r="B10" s="157"/>
      <c r="C10" s="315"/>
      <c r="D10" s="315"/>
      <c r="E10" s="315"/>
      <c r="F10" s="315"/>
      <c r="G10" s="316"/>
      <c r="H10" s="152"/>
      <c r="I10" s="168"/>
      <c r="J10" s="315"/>
      <c r="K10" s="315"/>
      <c r="L10" s="315"/>
      <c r="M10" s="315"/>
      <c r="N10" s="315"/>
      <c r="O10" s="315"/>
      <c r="P10" s="315"/>
      <c r="Q10" s="316"/>
      <c r="R10" s="71"/>
    </row>
    <row r="11" spans="2:18" ht="14.45" customHeight="1">
      <c r="B11" s="157" t="s">
        <v>41</v>
      </c>
      <c r="C11" s="315">
        <v>681.41053469512713</v>
      </c>
      <c r="D11" s="315">
        <v>677.18103889384849</v>
      </c>
      <c r="E11" s="315">
        <v>668.78124531474452</v>
      </c>
      <c r="F11" s="315">
        <v>655.79855341112943</v>
      </c>
      <c r="G11" s="316">
        <v>629.44360201142513</v>
      </c>
      <c r="H11" s="152"/>
      <c r="I11" s="168" t="s">
        <v>41</v>
      </c>
      <c r="J11" s="315">
        <v>0.62457386701011419</v>
      </c>
      <c r="K11" s="315">
        <v>1.8884036400331317</v>
      </c>
      <c r="L11" s="315">
        <v>3.9054647423019118</v>
      </c>
      <c r="M11" s="315">
        <v>8.2560109464356444</v>
      </c>
      <c r="N11" s="315">
        <v>3.2197766192846089</v>
      </c>
      <c r="O11" s="315">
        <v>8.1856786717457766</v>
      </c>
      <c r="P11" s="315">
        <v>6.7221417841364373</v>
      </c>
      <c r="Q11" s="316">
        <v>7.2251601516975628</v>
      </c>
      <c r="R11" s="72"/>
    </row>
    <row r="12" spans="2:18" ht="14.45" customHeight="1">
      <c r="B12" s="157"/>
      <c r="C12" s="315"/>
      <c r="D12" s="315"/>
      <c r="E12" s="315"/>
      <c r="F12" s="315"/>
      <c r="G12" s="316"/>
      <c r="H12" s="152"/>
      <c r="I12" s="168"/>
      <c r="J12" s="315"/>
      <c r="K12" s="315"/>
      <c r="L12" s="315"/>
      <c r="M12" s="315"/>
      <c r="N12" s="315"/>
      <c r="O12" s="315"/>
      <c r="P12" s="315"/>
      <c r="Q12" s="316"/>
      <c r="R12" s="71"/>
    </row>
    <row r="13" spans="2:18" ht="14.45" customHeight="1">
      <c r="B13" s="157" t="s">
        <v>42</v>
      </c>
      <c r="C13" s="315">
        <v>722.47976628218566</v>
      </c>
      <c r="D13" s="315">
        <v>717.92182424431996</v>
      </c>
      <c r="E13" s="315">
        <v>708.77481118851108</v>
      </c>
      <c r="F13" s="315">
        <v>694.88152339060071</v>
      </c>
      <c r="G13" s="316">
        <v>666.28658904188387</v>
      </c>
      <c r="H13" s="152"/>
      <c r="I13" s="168" t="s">
        <v>42</v>
      </c>
      <c r="J13" s="315">
        <v>0.63487999444276078</v>
      </c>
      <c r="K13" s="315">
        <v>1.9336120411352464</v>
      </c>
      <c r="L13" s="315">
        <v>3.9716472467021813</v>
      </c>
      <c r="M13" s="315">
        <v>8.4337848254018244</v>
      </c>
      <c r="N13" s="315">
        <v>3.2783274742397284</v>
      </c>
      <c r="O13" s="315">
        <v>8.3168080905649866</v>
      </c>
      <c r="P13" s="315">
        <v>6.9276249518196664</v>
      </c>
      <c r="Q13" s="316">
        <v>7.4665416929928563</v>
      </c>
      <c r="R13" s="72"/>
    </row>
    <row r="14" spans="2:18" ht="14.45" customHeight="1">
      <c r="B14" s="157"/>
      <c r="C14" s="315"/>
      <c r="D14" s="315"/>
      <c r="E14" s="315"/>
      <c r="F14" s="315"/>
      <c r="G14" s="316"/>
      <c r="H14" s="152"/>
      <c r="I14" s="168"/>
      <c r="J14" s="315"/>
      <c r="K14" s="315"/>
      <c r="L14" s="315"/>
      <c r="M14" s="315"/>
      <c r="N14" s="315"/>
      <c r="O14" s="315"/>
      <c r="P14" s="315"/>
      <c r="Q14" s="316"/>
      <c r="R14" s="71"/>
    </row>
    <row r="15" spans="2:18" ht="14.45" customHeight="1">
      <c r="B15" s="157" t="s">
        <v>43</v>
      </c>
      <c r="C15" s="315">
        <v>767.7383146913736</v>
      </c>
      <c r="D15" s="315">
        <v>762.79814529341354</v>
      </c>
      <c r="E15" s="315">
        <v>752.84052353179538</v>
      </c>
      <c r="F15" s="315">
        <v>737.72631221814652</v>
      </c>
      <c r="G15" s="316">
        <v>707.44416358259821</v>
      </c>
      <c r="H15" s="152"/>
      <c r="I15" s="168" t="s">
        <v>43</v>
      </c>
      <c r="J15" s="315">
        <v>0.64763783557180155</v>
      </c>
      <c r="K15" s="315">
        <v>1.9788774240908635</v>
      </c>
      <c r="L15" s="315">
        <v>4.0681756874021424</v>
      </c>
      <c r="M15" s="315">
        <v>8.5228141261972201</v>
      </c>
      <c r="N15" s="315">
        <v>3.3600888042408572</v>
      </c>
      <c r="O15" s="315">
        <v>8.2477458090625575</v>
      </c>
      <c r="P15" s="315">
        <v>7.0409325400192735</v>
      </c>
      <c r="Q15" s="316">
        <v>7.5896439306961438</v>
      </c>
      <c r="R15" s="72"/>
    </row>
    <row r="16" spans="2:18" ht="14.45" customHeight="1" thickBot="1">
      <c r="B16" s="317"/>
      <c r="C16" s="318"/>
      <c r="D16" s="318"/>
      <c r="E16" s="318"/>
      <c r="F16" s="318"/>
      <c r="G16" s="319"/>
      <c r="H16" s="70"/>
      <c r="I16" s="320"/>
      <c r="J16" s="318"/>
      <c r="K16" s="318"/>
      <c r="L16" s="318"/>
      <c r="M16" s="318"/>
      <c r="N16" s="318"/>
      <c r="O16" s="318"/>
      <c r="P16" s="318"/>
      <c r="Q16" s="319"/>
      <c r="R16" s="71"/>
    </row>
    <row r="17" spans="2:18" ht="14.4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4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45" customHeight="1">
      <c r="B19" s="474" t="str">
        <f>"IJG Money Market Index Weights [%] - "&amp; TEXT(Map!$N$16, " mmmm yyyy")</f>
        <v>IJG Money Market Index Weights [%] -  May 2025</v>
      </c>
      <c r="C19" s="475"/>
      <c r="D19" s="475"/>
      <c r="E19" s="475"/>
      <c r="F19" s="475"/>
      <c r="G19" s="476"/>
      <c r="I19" s="474" t="str">
        <f>"IJG Money Market Index Performance [single-month returns, %] - "&amp; TEXT(Map!$N$16, " mmmm yyyy")</f>
        <v>IJG Money Market Index Performance [single-month returns, %] -  May 2025</v>
      </c>
      <c r="J19" s="475"/>
      <c r="K19" s="475"/>
      <c r="L19" s="475"/>
      <c r="M19" s="475"/>
      <c r="N19" s="475"/>
      <c r="O19" s="475"/>
      <c r="P19" s="475"/>
      <c r="Q19" s="476"/>
      <c r="R19" s="71"/>
    </row>
    <row r="20" spans="2:18" ht="14.45" customHeight="1">
      <c r="B20" s="173"/>
      <c r="C20" s="128" t="s">
        <v>31</v>
      </c>
      <c r="D20" s="128" t="s">
        <v>32</v>
      </c>
      <c r="E20" s="128" t="s">
        <v>33</v>
      </c>
      <c r="F20" s="128" t="s">
        <v>34</v>
      </c>
      <c r="G20" s="172" t="s">
        <v>35</v>
      </c>
      <c r="I20" s="173"/>
      <c r="J20" s="128" t="s">
        <v>8</v>
      </c>
      <c r="K20" s="128" t="s">
        <v>46</v>
      </c>
      <c r="L20" s="128" t="s">
        <v>47</v>
      </c>
      <c r="M20" s="128" t="s">
        <v>48</v>
      </c>
      <c r="N20" s="128" t="s">
        <v>12</v>
      </c>
      <c r="O20" s="128" t="s">
        <v>58</v>
      </c>
      <c r="P20" s="128" t="s">
        <v>60</v>
      </c>
      <c r="Q20" s="172" t="s">
        <v>120</v>
      </c>
      <c r="R20" s="71"/>
    </row>
    <row r="21" spans="2:18" ht="14.45" customHeight="1">
      <c r="B21" s="173"/>
      <c r="C21" s="312"/>
      <c r="D21" s="312"/>
      <c r="E21" s="312"/>
      <c r="F21" s="312"/>
      <c r="G21" s="313"/>
      <c r="I21" s="173"/>
      <c r="J21" s="11"/>
      <c r="K21" s="11"/>
      <c r="L21" s="11"/>
      <c r="M21" s="11"/>
      <c r="N21" s="11"/>
      <c r="O21" s="11"/>
      <c r="P21" s="11"/>
      <c r="Q21" s="324"/>
      <c r="R21" s="71"/>
    </row>
    <row r="22" spans="2:18" ht="14.45" customHeight="1">
      <c r="B22" s="157" t="s">
        <v>37</v>
      </c>
      <c r="C22" s="315">
        <v>15</v>
      </c>
      <c r="D22" s="315">
        <v>15</v>
      </c>
      <c r="E22" s="315">
        <v>15</v>
      </c>
      <c r="F22" s="315">
        <v>15</v>
      </c>
      <c r="G22" s="316">
        <v>15</v>
      </c>
      <c r="H22" s="152"/>
      <c r="I22" s="157" t="s">
        <v>36</v>
      </c>
      <c r="J22" s="315">
        <v>0.61063734052051455</v>
      </c>
      <c r="K22" s="315">
        <v>1.8405248681472086</v>
      </c>
      <c r="L22" s="315">
        <v>3.7610500813522352</v>
      </c>
      <c r="M22" s="315">
        <v>7.9211140670090163</v>
      </c>
      <c r="N22" s="315">
        <v>3.1007636880988176</v>
      </c>
      <c r="O22" s="315">
        <v>8.2294200402845963</v>
      </c>
      <c r="P22" s="315">
        <v>6.8212624795288557</v>
      </c>
      <c r="Q22" s="316">
        <v>7.2709298543839562</v>
      </c>
      <c r="R22" s="71"/>
    </row>
    <row r="23" spans="2:18" ht="14.45" customHeight="1">
      <c r="B23" s="157"/>
      <c r="C23" s="315"/>
      <c r="D23" s="315"/>
      <c r="E23" s="315"/>
      <c r="F23" s="315"/>
      <c r="G23" s="316"/>
      <c r="H23" s="152"/>
      <c r="I23" s="157"/>
      <c r="J23" s="315"/>
      <c r="K23" s="315"/>
      <c r="L23" s="315"/>
      <c r="M23" s="315"/>
      <c r="N23" s="315"/>
      <c r="O23" s="315"/>
      <c r="P23" s="315"/>
      <c r="Q23" s="316"/>
      <c r="R23" s="71"/>
    </row>
    <row r="24" spans="2:18" ht="15" customHeight="1">
      <c r="B24" s="157" t="s">
        <v>41</v>
      </c>
      <c r="C24" s="315">
        <v>11.964111392297244</v>
      </c>
      <c r="D24" s="315">
        <v>11.964111392297244</v>
      </c>
      <c r="E24" s="315">
        <v>12.12899566271135</v>
      </c>
      <c r="F24" s="315">
        <v>12.538227990762611</v>
      </c>
      <c r="G24" s="316">
        <v>12.915385507002034</v>
      </c>
      <c r="H24" s="152"/>
      <c r="I24" s="157" t="s">
        <v>37</v>
      </c>
      <c r="J24" s="315">
        <v>0.49275753439619319</v>
      </c>
      <c r="K24" s="315">
        <v>1.4855688674648038</v>
      </c>
      <c r="L24" s="315">
        <v>3.0186468785489806</v>
      </c>
      <c r="M24" s="315">
        <v>6.3930504001089794</v>
      </c>
      <c r="N24" s="315">
        <v>2.5011877778647662</v>
      </c>
      <c r="O24" s="315">
        <v>6.2463430486691118</v>
      </c>
      <c r="P24" s="315">
        <v>4.9212430608011504</v>
      </c>
      <c r="Q24" s="316">
        <v>5.0924768774764928</v>
      </c>
      <c r="R24" s="71"/>
    </row>
    <row r="25" spans="2:18">
      <c r="B25" s="157"/>
      <c r="C25" s="315"/>
      <c r="D25" s="315"/>
      <c r="E25" s="315"/>
      <c r="F25" s="315"/>
      <c r="G25" s="316"/>
      <c r="H25" s="152"/>
      <c r="I25" s="157"/>
      <c r="J25" s="315"/>
      <c r="K25" s="315"/>
      <c r="L25" s="315"/>
      <c r="M25" s="315"/>
      <c r="N25" s="315"/>
      <c r="O25" s="315"/>
      <c r="P25" s="315"/>
      <c r="Q25" s="316"/>
    </row>
    <row r="26" spans="2:18" ht="15" customHeight="1">
      <c r="B26" s="157" t="s">
        <v>42</v>
      </c>
      <c r="C26" s="315">
        <v>25.014874288060447</v>
      </c>
      <c r="D26" s="315">
        <v>25.014874288060447</v>
      </c>
      <c r="E26" s="315">
        <v>24.60706571250136</v>
      </c>
      <c r="F26" s="315">
        <v>25.866558177379982</v>
      </c>
      <c r="G26" s="316">
        <v>24.092185540721381</v>
      </c>
      <c r="H26" s="152"/>
      <c r="I26" s="157" t="s">
        <v>41</v>
      </c>
      <c r="J26" s="315">
        <v>0.62560681963199638</v>
      </c>
      <c r="K26" s="315">
        <v>1.8854483450259085</v>
      </c>
      <c r="L26" s="315">
        <v>3.867381606428566</v>
      </c>
      <c r="M26" s="315">
        <v>8.1568140965486702</v>
      </c>
      <c r="N26" s="315">
        <v>3.1801801063776836</v>
      </c>
      <c r="O26" s="315">
        <v>8.248293309787913</v>
      </c>
      <c r="P26" s="315">
        <v>6.7672454819512895</v>
      </c>
      <c r="Q26" s="316">
        <v>7.2375925935789676</v>
      </c>
      <c r="R26" s="67"/>
    </row>
    <row r="27" spans="2:18" ht="14.45" customHeight="1">
      <c r="B27" s="157"/>
      <c r="C27" s="315"/>
      <c r="D27" s="315"/>
      <c r="E27" s="315"/>
      <c r="F27" s="315"/>
      <c r="G27" s="316"/>
      <c r="H27" s="152"/>
      <c r="I27" s="157"/>
      <c r="J27" s="315"/>
      <c r="K27" s="315"/>
      <c r="L27" s="315"/>
      <c r="M27" s="315"/>
      <c r="N27" s="315"/>
      <c r="O27" s="315"/>
      <c r="P27" s="315"/>
      <c r="Q27" s="316"/>
      <c r="R27" s="75"/>
    </row>
    <row r="28" spans="2:18" ht="14.45" customHeight="1">
      <c r="B28" s="157" t="s">
        <v>43</v>
      </c>
      <c r="C28" s="315">
        <v>48.021014319642305</v>
      </c>
      <c r="D28" s="315">
        <v>48.021014319642305</v>
      </c>
      <c r="E28" s="315">
        <v>48.263938624787293</v>
      </c>
      <c r="F28" s="315">
        <v>46.5952138318574</v>
      </c>
      <c r="G28" s="316">
        <v>47.992428952276583</v>
      </c>
      <c r="H28" s="152"/>
      <c r="I28" s="157" t="s">
        <v>42</v>
      </c>
      <c r="J28" s="315">
        <v>0.62878414581506448</v>
      </c>
      <c r="K28" s="315">
        <v>1.8871722617757714</v>
      </c>
      <c r="L28" s="315">
        <v>3.8702168513638169</v>
      </c>
      <c r="M28" s="315">
        <v>8.1767747831360325</v>
      </c>
      <c r="N28" s="315">
        <v>3.1862413020894209</v>
      </c>
      <c r="O28" s="315">
        <v>8.447348117377885</v>
      </c>
      <c r="P28" s="315">
        <v>6.9927283981999544</v>
      </c>
      <c r="Q28" s="316">
        <v>7.4881128129864472</v>
      </c>
      <c r="R28" s="71"/>
    </row>
    <row r="29" spans="2:18" ht="14.25" thickBot="1">
      <c r="B29" s="321"/>
      <c r="C29" s="318"/>
      <c r="D29" s="318"/>
      <c r="E29" s="318"/>
      <c r="F29" s="318"/>
      <c r="G29" s="319"/>
      <c r="H29" s="152"/>
      <c r="I29" s="157"/>
      <c r="J29" s="315"/>
      <c r="K29" s="315"/>
      <c r="L29" s="315"/>
      <c r="M29" s="315"/>
      <c r="N29" s="315"/>
      <c r="O29" s="315"/>
      <c r="P29" s="315"/>
      <c r="Q29" s="316"/>
      <c r="R29" s="72"/>
    </row>
    <row r="30" spans="2:18" ht="14.45" customHeight="1">
      <c r="B30" s="60" t="s">
        <v>28</v>
      </c>
      <c r="C30" s="76"/>
      <c r="D30" s="76"/>
      <c r="E30" s="70"/>
      <c r="F30" s="76"/>
      <c r="G30" s="70"/>
      <c r="I30" s="157" t="s">
        <v>43</v>
      </c>
      <c r="J30" s="315">
        <v>0.62213282742746845</v>
      </c>
      <c r="K30" s="315">
        <v>1.8793175538903473</v>
      </c>
      <c r="L30" s="315">
        <v>3.8336991446354052</v>
      </c>
      <c r="M30" s="315">
        <v>8.0540921067888682</v>
      </c>
      <c r="N30" s="315">
        <v>3.1622752604109516</v>
      </c>
      <c r="O30" s="315">
        <v>8.513614364382871</v>
      </c>
      <c r="P30" s="315">
        <v>7.1295268247302479</v>
      </c>
      <c r="Q30" s="316">
        <v>7.6427794319714693</v>
      </c>
      <c r="R30" s="71"/>
    </row>
    <row r="31" spans="2:18" ht="14.25" thickBot="1">
      <c r="I31" s="317"/>
      <c r="J31" s="318"/>
      <c r="K31" s="318"/>
      <c r="L31" s="318"/>
      <c r="M31" s="318"/>
      <c r="N31" s="318"/>
      <c r="O31" s="318"/>
      <c r="P31" s="318"/>
      <c r="Q31" s="319"/>
      <c r="R31" s="71"/>
    </row>
    <row r="32" spans="2:18" ht="14.45" customHeight="1">
      <c r="B32" s="474" t="str">
        <f>"IJG Money Market Index [single-month returns] - "&amp; TEXT(Map!$N$16, " mmmm yyyy")</f>
        <v>IJG Money Market Index [single-month returns] -  May 2025</v>
      </c>
      <c r="C32" s="475"/>
      <c r="D32" s="475"/>
      <c r="E32" s="475"/>
      <c r="F32" s="475"/>
      <c r="G32" s="476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3"/>
      <c r="C33" s="128" t="s">
        <v>31</v>
      </c>
      <c r="D33" s="128" t="s">
        <v>32</v>
      </c>
      <c r="E33" s="128" t="s">
        <v>33</v>
      </c>
      <c r="F33" s="128" t="s">
        <v>34</v>
      </c>
      <c r="G33" s="172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45" customHeight="1">
      <c r="B34" s="173"/>
      <c r="C34" s="312"/>
      <c r="D34" s="312"/>
      <c r="E34" s="312"/>
      <c r="F34" s="312"/>
      <c r="G34" s="313"/>
      <c r="H34" s="152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7" t="s">
        <v>36</v>
      </c>
      <c r="C35" s="315">
        <v>690.86407474008274</v>
      </c>
      <c r="D35" s="315">
        <v>686.67100517595088</v>
      </c>
      <c r="E35" s="315">
        <v>678.37835246287625</v>
      </c>
      <c r="F35" s="315">
        <v>665.82216949271572</v>
      </c>
      <c r="G35" s="316">
        <v>640.15654463233227</v>
      </c>
      <c r="H35" s="152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45" customHeight="1">
      <c r="B36" s="157"/>
      <c r="C36" s="315"/>
      <c r="D36" s="315"/>
      <c r="E36" s="315"/>
      <c r="F36" s="315"/>
      <c r="G36" s="316"/>
      <c r="H36" s="152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7" t="s">
        <v>37</v>
      </c>
      <c r="C37" s="315">
        <v>486.84527883590391</v>
      </c>
      <c r="D37" s="315">
        <v>484.45807516951533</v>
      </c>
      <c r="E37" s="315">
        <v>479.71872677946959</v>
      </c>
      <c r="F37" s="315">
        <v>472.57976452540373</v>
      </c>
      <c r="G37" s="316">
        <v>457.59124022202604</v>
      </c>
      <c r="H37" s="152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45" customHeight="1">
      <c r="B38" s="157"/>
      <c r="C38" s="315"/>
      <c r="D38" s="315"/>
      <c r="E38" s="315"/>
      <c r="F38" s="315"/>
      <c r="G38" s="316"/>
      <c r="H38" s="152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7" t="s">
        <v>41</v>
      </c>
      <c r="C39" s="315">
        <v>679.0235769131715</v>
      </c>
      <c r="D39" s="315">
        <v>674.80196977127139</v>
      </c>
      <c r="E39" s="315">
        <v>666.4578582544184</v>
      </c>
      <c r="F39" s="315">
        <v>653.74092078888543</v>
      </c>
      <c r="G39" s="316">
        <v>627.8139593747884</v>
      </c>
      <c r="H39" s="152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45" customHeight="1">
      <c r="B40" s="157"/>
      <c r="C40" s="315"/>
      <c r="D40" s="315"/>
      <c r="E40" s="315"/>
      <c r="F40" s="315"/>
      <c r="G40" s="316"/>
      <c r="H40" s="152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7" t="s">
        <v>42</v>
      </c>
      <c r="C41" s="315">
        <v>715.5167497476732</v>
      </c>
      <c r="D41" s="315">
        <v>711.04580644725002</v>
      </c>
      <c r="E41" s="315">
        <v>702.26382170006309</v>
      </c>
      <c r="F41" s="315">
        <v>688.85650905260286</v>
      </c>
      <c r="G41" s="316">
        <v>661.43287335205071</v>
      </c>
      <c r="H41" s="152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45" customHeight="1">
      <c r="B42" s="157"/>
      <c r="C42" s="315"/>
      <c r="D42" s="315"/>
      <c r="E42" s="315"/>
      <c r="F42" s="315"/>
      <c r="G42" s="316"/>
      <c r="H42" s="152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7" t="s">
        <v>43</v>
      </c>
      <c r="C43" s="315">
        <v>752.79181309228647</v>
      </c>
      <c r="D43" s="315">
        <v>748.1374047033629</v>
      </c>
      <c r="E43" s="315">
        <v>738.90543357250874</v>
      </c>
      <c r="F43" s="315">
        <v>724.99758680819343</v>
      </c>
      <c r="G43" s="316">
        <v>696.68052214839702</v>
      </c>
      <c r="H43" s="152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45" customHeight="1" thickBot="1">
      <c r="B44" s="317"/>
      <c r="C44" s="322"/>
      <c r="D44" s="322"/>
      <c r="E44" s="322"/>
      <c r="F44" s="322"/>
      <c r="G44" s="323"/>
      <c r="H44" s="152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4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4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4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09" t="s">
        <v>61</v>
      </c>
      <c r="C2" s="409"/>
      <c r="D2" s="409"/>
      <c r="E2" s="25"/>
      <c r="F2" s="25"/>
      <c r="G2" s="25"/>
      <c r="H2" s="25"/>
      <c r="I2" s="25"/>
      <c r="J2" s="25"/>
      <c r="K2" s="449" t="s">
        <v>7</v>
      </c>
      <c r="L2" s="449"/>
      <c r="O2" s="55"/>
      <c r="S2" s="55"/>
      <c r="U2" s="84">
        <f>Map!$N$16</f>
        <v>45808</v>
      </c>
    </row>
    <row r="3" spans="2:21" ht="14.25" thickBot="1"/>
    <row r="4" spans="2:21" ht="15" customHeight="1">
      <c r="B4" s="438" t="str">
        <f>"Namibian vs South African Yield Curve - "&amp; TEXT(Map!$N$16, " mmmm yyyy")</f>
        <v>Namibian vs South African Yield Curve -  May 2025</v>
      </c>
      <c r="C4" s="439"/>
      <c r="D4" s="439"/>
      <c r="E4" s="439"/>
      <c r="F4" s="440"/>
      <c r="G4" s="51"/>
      <c r="H4" s="480" t="s">
        <v>110</v>
      </c>
      <c r="I4" s="481"/>
      <c r="J4" s="481"/>
      <c r="K4" s="481"/>
      <c r="L4" s="482"/>
      <c r="M4" s="51"/>
      <c r="N4" s="51"/>
      <c r="O4" s="51"/>
      <c r="P4" s="51"/>
      <c r="Q4" s="51"/>
      <c r="R4" s="40"/>
      <c r="S4" s="40"/>
    </row>
    <row r="5" spans="2:21" ht="18.75">
      <c r="B5" s="325"/>
      <c r="C5" s="326"/>
      <c r="D5" s="326"/>
      <c r="E5" s="326"/>
      <c r="F5" s="327"/>
      <c r="G5" s="326"/>
      <c r="H5" s="325"/>
      <c r="I5" s="326"/>
      <c r="J5" s="326"/>
      <c r="K5" s="326"/>
      <c r="L5" s="327"/>
      <c r="M5" s="48"/>
      <c r="N5" s="48"/>
      <c r="O5" s="48"/>
      <c r="P5" s="48"/>
      <c r="Q5" s="48"/>
      <c r="R5" s="42"/>
      <c r="S5" s="42"/>
    </row>
    <row r="6" spans="2:21" ht="14.45" customHeight="1">
      <c r="B6" s="325"/>
      <c r="C6" s="328"/>
      <c r="D6" s="328"/>
      <c r="E6" s="328"/>
      <c r="F6" s="329"/>
      <c r="G6" s="328"/>
      <c r="H6" s="325"/>
      <c r="I6" s="328"/>
      <c r="J6" s="328"/>
      <c r="K6" s="328"/>
      <c r="L6" s="329"/>
      <c r="M6" s="49"/>
      <c r="N6" s="49"/>
      <c r="O6" s="49"/>
      <c r="P6" s="49"/>
      <c r="Q6" s="49"/>
      <c r="R6" s="34"/>
      <c r="S6" s="34"/>
    </row>
    <row r="7" spans="2:21" ht="14.45" customHeight="1">
      <c r="B7" s="330"/>
      <c r="C7" s="331"/>
      <c r="D7" s="331"/>
      <c r="E7" s="331"/>
      <c r="F7" s="332"/>
      <c r="G7" s="331"/>
      <c r="H7" s="330"/>
      <c r="I7" s="331"/>
      <c r="J7" s="331"/>
      <c r="K7" s="331"/>
      <c r="L7" s="332"/>
      <c r="M7" s="49"/>
      <c r="N7" s="49"/>
      <c r="O7" s="49"/>
      <c r="P7" s="49"/>
      <c r="Q7" s="49"/>
      <c r="R7" s="33"/>
      <c r="S7" s="33"/>
    </row>
    <row r="8" spans="2:21" ht="14.45" customHeight="1">
      <c r="B8" s="330"/>
      <c r="C8" s="331"/>
      <c r="D8" s="331"/>
      <c r="E8" s="331"/>
      <c r="F8" s="332"/>
      <c r="G8" s="331"/>
      <c r="H8" s="330"/>
      <c r="I8" s="331"/>
      <c r="J8" s="331"/>
      <c r="K8" s="331"/>
      <c r="L8" s="332"/>
      <c r="M8" s="49"/>
      <c r="N8" s="49"/>
      <c r="O8" s="49"/>
      <c r="P8" s="49"/>
      <c r="Q8" s="49"/>
      <c r="R8" s="34"/>
      <c r="S8" s="34"/>
    </row>
    <row r="9" spans="2:21" ht="14.45" customHeight="1">
      <c r="B9" s="330"/>
      <c r="C9" s="331"/>
      <c r="D9" s="331"/>
      <c r="E9" s="331"/>
      <c r="F9" s="332"/>
      <c r="G9" s="331"/>
      <c r="H9" s="330"/>
      <c r="I9" s="331"/>
      <c r="J9" s="331"/>
      <c r="K9" s="331"/>
      <c r="L9" s="332"/>
      <c r="M9" s="49"/>
      <c r="N9" s="49"/>
      <c r="O9" s="49"/>
      <c r="P9" s="49"/>
      <c r="Q9" s="49"/>
      <c r="R9" s="34"/>
      <c r="S9" s="34"/>
    </row>
    <row r="10" spans="2:21" ht="14.45" customHeight="1">
      <c r="B10" s="330"/>
      <c r="C10" s="331"/>
      <c r="D10" s="331"/>
      <c r="E10" s="331"/>
      <c r="F10" s="332"/>
      <c r="G10" s="331"/>
      <c r="H10" s="330"/>
      <c r="I10" s="331"/>
      <c r="J10" s="331"/>
      <c r="K10" s="331"/>
      <c r="L10" s="332"/>
      <c r="M10" s="49"/>
      <c r="N10" s="49"/>
      <c r="O10" s="49"/>
      <c r="P10" s="49"/>
      <c r="Q10" s="49"/>
      <c r="R10" s="34"/>
      <c r="S10" s="34"/>
    </row>
    <row r="11" spans="2:21" ht="14.45" customHeight="1">
      <c r="B11" s="330"/>
      <c r="C11" s="331"/>
      <c r="D11" s="331"/>
      <c r="E11" s="331"/>
      <c r="F11" s="332"/>
      <c r="G11" s="331"/>
      <c r="H11" s="330"/>
      <c r="I11" s="331"/>
      <c r="J11" s="331"/>
      <c r="K11" s="331"/>
      <c r="L11" s="332"/>
      <c r="M11" s="49"/>
      <c r="N11" s="49"/>
      <c r="O11" s="49"/>
      <c r="P11" s="49"/>
      <c r="Q11" s="49"/>
      <c r="R11" s="33"/>
      <c r="S11" s="33"/>
    </row>
    <row r="12" spans="2:21" ht="14.45" customHeight="1">
      <c r="B12" s="330"/>
      <c r="C12" s="331"/>
      <c r="D12" s="331"/>
      <c r="E12" s="331"/>
      <c r="F12" s="332"/>
      <c r="G12" s="331"/>
      <c r="H12" s="330"/>
      <c r="I12" s="331"/>
      <c r="J12" s="331"/>
      <c r="K12" s="331"/>
      <c r="L12" s="332"/>
      <c r="M12" s="49"/>
      <c r="N12" s="49"/>
      <c r="O12" s="49"/>
      <c r="P12" s="49"/>
      <c r="Q12" s="49"/>
      <c r="R12" s="34"/>
      <c r="S12" s="34"/>
    </row>
    <row r="13" spans="2:21" ht="14.45" customHeight="1">
      <c r="B13" s="330"/>
      <c r="C13" s="331"/>
      <c r="D13" s="331"/>
      <c r="E13" s="331"/>
      <c r="F13" s="332"/>
      <c r="G13" s="331"/>
      <c r="H13" s="330"/>
      <c r="I13" s="331"/>
      <c r="J13" s="331"/>
      <c r="K13" s="331"/>
      <c r="L13" s="332"/>
      <c r="M13" s="49"/>
      <c r="N13" s="49"/>
      <c r="O13" s="49"/>
      <c r="P13" s="49"/>
      <c r="Q13" s="49"/>
      <c r="R13" s="33"/>
      <c r="S13" s="33"/>
    </row>
    <row r="14" spans="2:21" ht="14.45" customHeight="1">
      <c r="B14" s="330"/>
      <c r="C14" s="331"/>
      <c r="D14" s="331"/>
      <c r="E14" s="331"/>
      <c r="F14" s="332"/>
      <c r="G14" s="331"/>
      <c r="H14" s="330"/>
      <c r="I14" s="331"/>
      <c r="J14" s="331"/>
      <c r="K14" s="331"/>
      <c r="L14" s="332"/>
      <c r="M14" s="49"/>
      <c r="N14" s="49"/>
      <c r="O14" s="49"/>
      <c r="P14" s="49"/>
      <c r="Q14" s="49"/>
      <c r="R14" s="34"/>
      <c r="S14" s="34"/>
    </row>
    <row r="15" spans="2:21" ht="14.45" customHeight="1">
      <c r="B15" s="333"/>
      <c r="C15" s="49"/>
      <c r="D15" s="49"/>
      <c r="E15" s="49"/>
      <c r="F15" s="334"/>
      <c r="G15" s="49"/>
      <c r="H15" s="333"/>
      <c r="I15" s="49"/>
      <c r="J15" s="49"/>
      <c r="K15" s="49"/>
      <c r="L15" s="334"/>
      <c r="M15" s="49"/>
      <c r="N15" s="49"/>
      <c r="O15" s="49"/>
      <c r="P15" s="49"/>
      <c r="Q15" s="49"/>
      <c r="R15" s="33"/>
      <c r="S15" s="33"/>
    </row>
    <row r="16" spans="2:21" ht="14.45" customHeight="1">
      <c r="B16" s="335"/>
      <c r="C16" s="49"/>
      <c r="D16" s="49"/>
      <c r="E16" s="49"/>
      <c r="F16" s="334"/>
      <c r="G16" s="49"/>
      <c r="H16" s="335"/>
      <c r="I16" s="49"/>
      <c r="J16" s="49"/>
      <c r="K16" s="49"/>
      <c r="L16" s="334"/>
      <c r="M16" s="49"/>
      <c r="N16" s="49"/>
      <c r="O16" s="49"/>
      <c r="P16" s="49"/>
      <c r="Q16" s="49"/>
      <c r="R16" s="34"/>
      <c r="S16" s="34"/>
    </row>
    <row r="17" spans="1:19" ht="14.45" customHeight="1">
      <c r="B17" s="336"/>
      <c r="C17" s="28"/>
      <c r="D17" s="28"/>
      <c r="E17" s="28"/>
      <c r="F17" s="337"/>
      <c r="G17" s="28"/>
      <c r="H17" s="336"/>
      <c r="I17" s="28"/>
      <c r="J17" s="28"/>
      <c r="K17" s="28"/>
      <c r="L17" s="337"/>
      <c r="M17" s="28"/>
      <c r="N17" s="28"/>
      <c r="O17" s="28"/>
      <c r="P17" s="28"/>
      <c r="Q17" s="28"/>
      <c r="R17" s="34"/>
      <c r="S17" s="34"/>
    </row>
    <row r="18" spans="1:19" ht="14.45" customHeight="1">
      <c r="B18" s="338"/>
      <c r="C18" s="28"/>
      <c r="D18" s="28"/>
      <c r="E18" s="28"/>
      <c r="F18" s="337"/>
      <c r="G18" s="28"/>
      <c r="H18" s="338"/>
      <c r="I18" s="28"/>
      <c r="J18" s="28"/>
      <c r="K18" s="28"/>
      <c r="L18" s="337"/>
      <c r="M18" s="26"/>
      <c r="N18" s="44"/>
      <c r="O18" s="33"/>
      <c r="P18" s="33"/>
      <c r="Q18" s="33"/>
      <c r="R18" s="34"/>
      <c r="S18" s="34"/>
    </row>
    <row r="19" spans="1:19" ht="14.45" customHeight="1">
      <c r="B19" s="339"/>
      <c r="C19" s="51"/>
      <c r="D19" s="51"/>
      <c r="E19" s="51"/>
      <c r="F19" s="340"/>
      <c r="G19" s="51"/>
      <c r="H19" s="339"/>
      <c r="I19" s="51"/>
      <c r="J19" s="51"/>
      <c r="K19" s="51"/>
      <c r="L19" s="340"/>
      <c r="M19" s="51"/>
      <c r="N19" s="51"/>
      <c r="O19" s="51"/>
      <c r="P19" s="51"/>
      <c r="Q19" s="4"/>
      <c r="R19" s="34"/>
      <c r="S19" s="34"/>
    </row>
    <row r="20" spans="1:19" ht="14.45" customHeight="1">
      <c r="B20" s="325"/>
      <c r="C20" s="326"/>
      <c r="D20" s="326"/>
      <c r="E20" s="326"/>
      <c r="F20" s="327"/>
      <c r="G20" s="326"/>
      <c r="H20" s="325"/>
      <c r="I20" s="326"/>
      <c r="J20" s="326"/>
      <c r="K20" s="326"/>
      <c r="L20" s="327"/>
      <c r="M20" s="48"/>
      <c r="N20" s="48"/>
      <c r="O20" s="48"/>
      <c r="P20" s="48"/>
      <c r="Q20" s="48"/>
      <c r="R20" s="34"/>
      <c r="S20" s="34"/>
    </row>
    <row r="21" spans="1:19" ht="14.45" customHeight="1">
      <c r="B21" s="325"/>
      <c r="C21" s="328"/>
      <c r="D21" s="328"/>
      <c r="E21" s="328"/>
      <c r="F21" s="329"/>
      <c r="G21" s="328"/>
      <c r="H21" s="325"/>
      <c r="I21" s="328"/>
      <c r="J21" s="328"/>
      <c r="K21" s="328"/>
      <c r="L21" s="329"/>
      <c r="M21" s="49"/>
      <c r="N21" s="49"/>
      <c r="O21" s="49"/>
      <c r="P21" s="49"/>
      <c r="Q21" s="49"/>
      <c r="R21" s="34"/>
      <c r="S21" s="34"/>
    </row>
    <row r="22" spans="1:19" ht="14.45" customHeight="1">
      <c r="B22" s="330"/>
      <c r="C22" s="341"/>
      <c r="D22" s="341"/>
      <c r="E22" s="341"/>
      <c r="F22" s="342"/>
      <c r="G22" s="341"/>
      <c r="H22" s="330"/>
      <c r="I22" s="341"/>
      <c r="J22" s="341"/>
      <c r="K22" s="341"/>
      <c r="L22" s="342"/>
      <c r="M22" s="49"/>
      <c r="N22" s="49"/>
      <c r="O22" s="49"/>
      <c r="P22" s="49"/>
      <c r="Q22" s="49"/>
      <c r="R22" s="34"/>
      <c r="S22" s="34"/>
    </row>
    <row r="23" spans="1:19" ht="14.45" customHeight="1">
      <c r="B23" s="330"/>
      <c r="C23" s="331"/>
      <c r="D23" s="331"/>
      <c r="E23" s="331"/>
      <c r="F23" s="332"/>
      <c r="G23" s="331"/>
      <c r="H23" s="330"/>
      <c r="I23" s="331"/>
      <c r="J23" s="331"/>
      <c r="K23" s="331"/>
      <c r="L23" s="332"/>
      <c r="M23" s="49"/>
      <c r="N23" s="49"/>
      <c r="O23" s="49"/>
      <c r="P23" s="49"/>
      <c r="Q23" s="49"/>
      <c r="R23" s="34"/>
      <c r="S23" s="34"/>
    </row>
    <row r="24" spans="1:19" ht="15" customHeight="1">
      <c r="B24" s="330"/>
      <c r="C24" s="331"/>
      <c r="D24" s="331"/>
      <c r="E24" s="331"/>
      <c r="F24" s="332"/>
      <c r="G24" s="331"/>
      <c r="H24" s="330"/>
      <c r="I24" s="331"/>
      <c r="J24" s="331"/>
      <c r="K24" s="331"/>
      <c r="L24" s="332"/>
      <c r="M24" s="49"/>
      <c r="N24" s="49"/>
      <c r="O24" s="49"/>
      <c r="P24" s="49"/>
      <c r="Q24" s="49"/>
      <c r="R24" s="34"/>
      <c r="S24" s="34"/>
    </row>
    <row r="25" spans="1:19" ht="18.75">
      <c r="B25" s="330"/>
      <c r="C25" s="331"/>
      <c r="D25" s="331"/>
      <c r="E25" s="331"/>
      <c r="F25" s="332"/>
      <c r="G25" s="331"/>
      <c r="H25" s="330"/>
      <c r="I25" s="331"/>
      <c r="J25" s="331"/>
      <c r="K25" s="331"/>
      <c r="L25" s="332"/>
      <c r="M25" s="49"/>
      <c r="N25" s="49"/>
      <c r="O25" s="49"/>
      <c r="P25" s="49"/>
      <c r="Q25" s="49"/>
      <c r="R25" s="26"/>
      <c r="S25" s="26"/>
    </row>
    <row r="26" spans="1:19" ht="15" customHeight="1">
      <c r="B26" s="330"/>
      <c r="C26" s="331"/>
      <c r="D26" s="331"/>
      <c r="E26" s="331"/>
      <c r="F26" s="332"/>
      <c r="G26" s="331"/>
      <c r="H26" s="330"/>
      <c r="I26" s="331"/>
      <c r="J26" s="331"/>
      <c r="K26" s="331"/>
      <c r="L26" s="332"/>
      <c r="M26" s="49"/>
      <c r="N26" s="49"/>
      <c r="O26" s="49"/>
      <c r="P26" s="49"/>
      <c r="Q26" s="49"/>
      <c r="R26" s="40"/>
      <c r="S26" s="40"/>
    </row>
    <row r="27" spans="1:19" ht="14.45" customHeight="1">
      <c r="B27" s="330"/>
      <c r="C27" s="331"/>
      <c r="D27" s="331"/>
      <c r="E27" s="331"/>
      <c r="F27" s="332"/>
      <c r="G27" s="331"/>
      <c r="H27" s="330"/>
      <c r="I27" s="331"/>
      <c r="J27" s="331"/>
      <c r="K27" s="331"/>
      <c r="L27" s="332"/>
      <c r="M27" s="49"/>
      <c r="N27" s="49"/>
      <c r="O27" s="49"/>
      <c r="P27" s="49"/>
      <c r="Q27" s="49"/>
      <c r="R27" s="45"/>
      <c r="S27" s="45"/>
    </row>
    <row r="28" spans="1:19" ht="14.45" customHeight="1" thickBot="1">
      <c r="B28" s="343"/>
      <c r="C28" s="344"/>
      <c r="D28" s="344"/>
      <c r="E28" s="344"/>
      <c r="F28" s="345"/>
      <c r="G28" s="331"/>
      <c r="H28" s="343"/>
      <c r="I28" s="344"/>
      <c r="J28" s="344"/>
      <c r="K28" s="344"/>
      <c r="L28" s="345"/>
      <c r="M28" s="49"/>
      <c r="N28" s="49"/>
      <c r="O28" s="49"/>
      <c r="P28" s="49"/>
      <c r="Q28" s="49"/>
      <c r="R28" s="34"/>
      <c r="S28" s="34"/>
    </row>
    <row r="29" spans="1:19" ht="18.75">
      <c r="B29" s="346" t="s">
        <v>28</v>
      </c>
      <c r="C29" s="36"/>
      <c r="D29" s="36"/>
      <c r="E29" s="28"/>
      <c r="F29" s="36"/>
      <c r="G29" s="28"/>
      <c r="H29" s="346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4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19.5" thickBot="1">
      <c r="B31" s="347" t="s">
        <v>70</v>
      </c>
      <c r="C31" s="348"/>
      <c r="D31" s="348"/>
      <c r="E31" s="348"/>
      <c r="F31" s="349"/>
      <c r="G31" s="51"/>
      <c r="M31" s="47"/>
      <c r="N31" s="49"/>
      <c r="O31" s="49"/>
      <c r="P31" s="49"/>
      <c r="Q31" s="49"/>
      <c r="R31" s="34"/>
      <c r="S31" s="34"/>
    </row>
    <row r="32" spans="1:19" ht="14.45" customHeight="1">
      <c r="A32" s="101"/>
      <c r="B32" s="350"/>
      <c r="C32" s="351" t="s">
        <v>78</v>
      </c>
      <c r="D32" s="351" t="s">
        <v>79</v>
      </c>
      <c r="E32" s="351" t="s">
        <v>80</v>
      </c>
      <c r="F32" s="352" t="s">
        <v>115</v>
      </c>
      <c r="G32" s="48"/>
      <c r="M32" s="26"/>
      <c r="N32" s="47"/>
      <c r="O32" s="47"/>
      <c r="P32" s="47"/>
      <c r="Q32" s="47"/>
      <c r="R32" s="34"/>
      <c r="S32" s="34"/>
    </row>
    <row r="33" spans="1:19" ht="18.75">
      <c r="A33" s="101"/>
      <c r="B33" s="353" t="s">
        <v>121</v>
      </c>
      <c r="C33" s="354" t="s">
        <v>71</v>
      </c>
      <c r="D33" s="355">
        <v>45763</v>
      </c>
      <c r="E33" s="356">
        <v>8.5000000000000006E-2</v>
      </c>
      <c r="F33" s="357">
        <v>0.82483712990525448</v>
      </c>
      <c r="G33" s="57"/>
      <c r="M33" s="51"/>
      <c r="N33" s="44"/>
      <c r="O33" s="33"/>
      <c r="P33" s="33"/>
      <c r="Q33" s="33"/>
      <c r="R33" s="33"/>
      <c r="S33" s="33"/>
    </row>
    <row r="34" spans="1:19" ht="14.45" customHeight="1">
      <c r="A34" s="101"/>
      <c r="B34" s="353" t="s">
        <v>81</v>
      </c>
      <c r="C34" s="354" t="s">
        <v>71</v>
      </c>
      <c r="D34" s="355">
        <v>46402</v>
      </c>
      <c r="E34" s="356">
        <v>0.08</v>
      </c>
      <c r="F34" s="357">
        <v>1.4551067879181807</v>
      </c>
      <c r="G34" s="58"/>
      <c r="M34" s="48"/>
      <c r="N34" s="51"/>
      <c r="O34" s="51"/>
      <c r="P34" s="51"/>
      <c r="Q34" s="4"/>
      <c r="R34" s="34"/>
      <c r="S34" s="34"/>
    </row>
    <row r="35" spans="1:19" ht="18.75">
      <c r="A35" s="101"/>
      <c r="B35" s="353" t="s">
        <v>124</v>
      </c>
      <c r="C35" s="354" t="s">
        <v>116</v>
      </c>
      <c r="D35" s="355">
        <v>47041</v>
      </c>
      <c r="E35" s="356">
        <v>8.5000000000000006E-2</v>
      </c>
      <c r="F35" s="357">
        <v>2.8521945878218249</v>
      </c>
      <c r="G35" s="49"/>
      <c r="M35" s="49"/>
      <c r="N35" s="48"/>
      <c r="O35" s="48"/>
      <c r="P35" s="48"/>
      <c r="Q35" s="48"/>
      <c r="R35" s="33"/>
      <c r="S35" s="33"/>
    </row>
    <row r="36" spans="1:19" ht="14.45" customHeight="1">
      <c r="A36" s="101"/>
      <c r="B36" s="353" t="s">
        <v>82</v>
      </c>
      <c r="C36" s="354" t="s">
        <v>116</v>
      </c>
      <c r="D36" s="355">
        <v>47498</v>
      </c>
      <c r="E36" s="356">
        <v>0.08</v>
      </c>
      <c r="F36" s="357">
        <v>3.6754561662999725</v>
      </c>
      <c r="G36" s="49"/>
      <c r="M36" s="49"/>
      <c r="N36" s="49"/>
      <c r="O36" s="49"/>
      <c r="P36" s="49"/>
      <c r="Q36" s="49"/>
      <c r="R36" s="34"/>
      <c r="S36" s="34"/>
    </row>
    <row r="37" spans="1:19" ht="18.75">
      <c r="A37" s="101"/>
      <c r="B37" s="353" t="s">
        <v>102</v>
      </c>
      <c r="C37" s="354" t="s">
        <v>83</v>
      </c>
      <c r="D37" s="355">
        <v>48319</v>
      </c>
      <c r="E37" s="356">
        <v>0.09</v>
      </c>
      <c r="F37" s="357">
        <v>4.9463234397200555</v>
      </c>
      <c r="G37" s="49"/>
      <c r="M37" s="49"/>
      <c r="N37" s="49"/>
      <c r="O37" s="49"/>
      <c r="P37" s="49"/>
      <c r="Q37" s="49"/>
      <c r="R37" s="33"/>
      <c r="S37" s="33"/>
    </row>
    <row r="38" spans="1:19" ht="14.45" customHeight="1">
      <c r="A38" s="101"/>
      <c r="B38" s="353" t="s">
        <v>103</v>
      </c>
      <c r="C38" s="354" t="s">
        <v>117</v>
      </c>
      <c r="D38" s="355">
        <v>49505</v>
      </c>
      <c r="E38" s="356">
        <v>9.5000000000000001E-2</v>
      </c>
      <c r="F38" s="357">
        <v>5.9649761183410304</v>
      </c>
      <c r="G38" s="49"/>
      <c r="M38" s="49"/>
      <c r="N38" s="49"/>
      <c r="O38" s="49"/>
      <c r="P38" s="49"/>
      <c r="Q38" s="49"/>
      <c r="R38" s="34"/>
      <c r="S38" s="34"/>
    </row>
    <row r="39" spans="1:19" ht="18.75">
      <c r="A39" s="101"/>
      <c r="B39" s="353" t="s">
        <v>104</v>
      </c>
      <c r="C39" s="354" t="s">
        <v>106</v>
      </c>
      <c r="D39" s="355">
        <v>50236</v>
      </c>
      <c r="E39" s="356">
        <v>9.5000000000000001E-2</v>
      </c>
      <c r="F39" s="357">
        <v>6.4989339992439481</v>
      </c>
      <c r="G39" s="49"/>
      <c r="M39" s="49"/>
      <c r="N39" s="49"/>
      <c r="O39" s="49"/>
      <c r="P39" s="49"/>
      <c r="Q39" s="49"/>
      <c r="R39" s="34"/>
      <c r="S39" s="34"/>
    </row>
    <row r="40" spans="1:19" ht="14.45" customHeight="1">
      <c r="A40" s="101"/>
      <c r="B40" s="353" t="s">
        <v>105</v>
      </c>
      <c r="C40" s="354" t="s">
        <v>107</v>
      </c>
      <c r="D40" s="355">
        <v>51424</v>
      </c>
      <c r="E40" s="356">
        <v>9.8000000000000004E-2</v>
      </c>
      <c r="F40" s="357">
        <v>7.2070782434988248</v>
      </c>
      <c r="G40" s="49"/>
      <c r="M40" s="49"/>
      <c r="N40" s="49"/>
      <c r="O40" s="49"/>
      <c r="P40" s="49"/>
      <c r="Q40" s="49"/>
      <c r="R40" s="34"/>
      <c r="S40" s="34"/>
    </row>
    <row r="41" spans="1:19" ht="18.75">
      <c r="A41" s="101"/>
      <c r="B41" s="353" t="s">
        <v>118</v>
      </c>
      <c r="C41" s="354" t="s">
        <v>109</v>
      </c>
      <c r="D41" s="355">
        <v>52427</v>
      </c>
      <c r="E41" s="356">
        <v>0.1</v>
      </c>
      <c r="F41" s="357">
        <v>7.3140456595336554</v>
      </c>
      <c r="G41" s="49"/>
      <c r="M41" s="49"/>
      <c r="N41" s="49"/>
      <c r="O41" s="49"/>
      <c r="P41" s="49"/>
      <c r="Q41" s="49"/>
      <c r="R41" s="34"/>
      <c r="S41" s="34"/>
    </row>
    <row r="42" spans="1:19" ht="18.75">
      <c r="A42" s="101"/>
      <c r="B42" s="353" t="s">
        <v>108</v>
      </c>
      <c r="C42" s="354" t="s">
        <v>109</v>
      </c>
      <c r="D42" s="355">
        <v>53158</v>
      </c>
      <c r="E42" s="356">
        <v>9.8500000000000004E-2</v>
      </c>
      <c r="F42" s="357">
        <v>7.5289683630941466</v>
      </c>
      <c r="G42" s="49"/>
      <c r="M42" s="49"/>
      <c r="N42" s="49"/>
      <c r="O42" s="49"/>
      <c r="P42" s="49"/>
      <c r="Q42" s="49"/>
      <c r="R42" s="34"/>
      <c r="S42" s="34"/>
    </row>
    <row r="43" spans="1:19" ht="14.45" customHeight="1">
      <c r="A43" s="101"/>
      <c r="B43" s="353" t="s">
        <v>122</v>
      </c>
      <c r="C43" s="354" t="s">
        <v>123</v>
      </c>
      <c r="D43" s="355">
        <v>54346</v>
      </c>
      <c r="E43" s="356">
        <v>0.1</v>
      </c>
      <c r="F43" s="357">
        <v>7.8336825983095562</v>
      </c>
      <c r="G43" s="54"/>
      <c r="M43" s="49"/>
      <c r="N43" s="49"/>
      <c r="O43" s="49"/>
      <c r="P43" s="49"/>
      <c r="Q43" s="49"/>
      <c r="R43" s="34"/>
      <c r="S43" s="34"/>
    </row>
    <row r="44" spans="1:19" ht="19.5" thickBot="1">
      <c r="A44" s="101"/>
      <c r="B44" s="358" t="s">
        <v>119</v>
      </c>
      <c r="C44" s="359" t="s">
        <v>123</v>
      </c>
      <c r="D44" s="359">
        <v>54984</v>
      </c>
      <c r="E44" s="360">
        <v>0.10249999999999999</v>
      </c>
      <c r="F44" s="361">
        <v>7.721648412399797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45" customHeight="1">
      <c r="A45" s="101"/>
      <c r="B45" s="346" t="s">
        <v>28</v>
      </c>
      <c r="F45" s="28"/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8.75">
      <c r="A46" s="101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A47" s="101"/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8.75">
      <c r="B48" s="39"/>
      <c r="C48" s="39"/>
      <c r="D48" s="39"/>
      <c r="E48" s="39"/>
      <c r="F48" s="39"/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8.75">
      <c r="B49" s="41"/>
      <c r="C49" s="35"/>
      <c r="D49" s="35"/>
      <c r="E49" s="35"/>
      <c r="F49" s="35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3"/>
      <c r="C50" s="28"/>
      <c r="D50" s="28"/>
      <c r="E50" s="28"/>
      <c r="F50" s="28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45" customHeight="1">
      <c r="B51" s="43"/>
      <c r="C51" s="37"/>
      <c r="D51" s="37"/>
      <c r="E51" s="37"/>
      <c r="F51" s="37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8.75">
      <c r="B52" s="43"/>
      <c r="C52" s="29"/>
      <c r="D52" s="29"/>
      <c r="E52" s="29"/>
      <c r="F52" s="29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8.75">
      <c r="B53" s="43"/>
      <c r="C53" s="37"/>
      <c r="D53" s="37"/>
      <c r="E53" s="37"/>
      <c r="F53" s="37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8.75">
      <c r="B54" s="43"/>
      <c r="C54" s="29"/>
      <c r="D54" s="38"/>
      <c r="E54" s="38"/>
      <c r="F54" s="29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8.75">
      <c r="B55" s="43"/>
      <c r="C55" s="37"/>
      <c r="D55" s="37"/>
      <c r="E55" s="37"/>
      <c r="F55" s="37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8.75">
      <c r="B56" s="43"/>
      <c r="C56" s="29"/>
      <c r="D56" s="29"/>
      <c r="E56" s="29"/>
      <c r="F56" s="29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8.75">
      <c r="B57" s="43"/>
      <c r="C57" s="37"/>
      <c r="D57" s="37"/>
      <c r="E57" s="37"/>
      <c r="F57" s="37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8.75">
      <c r="B58" s="43"/>
      <c r="C58" s="29"/>
      <c r="D58" s="29"/>
      <c r="E58" s="29"/>
      <c r="F58" s="29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8.75">
      <c r="B59" s="43"/>
      <c r="C59" s="37"/>
      <c r="D59" s="37"/>
      <c r="E59" s="37"/>
      <c r="F59" s="37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8.75">
      <c r="B60" s="43"/>
      <c r="C60" s="29"/>
      <c r="D60" s="29"/>
      <c r="E60" s="29"/>
      <c r="F60" s="29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8.75">
      <c r="B61" s="43"/>
      <c r="C61" s="37"/>
      <c r="D61" s="37"/>
      <c r="E61" s="37"/>
      <c r="F61" s="37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8.75">
      <c r="B62" s="43"/>
      <c r="C62" s="29"/>
      <c r="D62" s="29"/>
      <c r="E62" s="29"/>
      <c r="F62" s="29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8.75">
      <c r="B63" s="43"/>
      <c r="C63" s="37"/>
      <c r="D63" s="37"/>
      <c r="E63" s="37"/>
      <c r="F63" s="37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45" customHeight="1">
      <c r="B64" s="26"/>
      <c r="C64" s="26"/>
      <c r="D64" s="26"/>
      <c r="E64" s="26"/>
      <c r="F64" s="26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8.7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8.75">
      <c r="B66" s="39"/>
      <c r="C66" s="39"/>
      <c r="D66" s="39"/>
      <c r="E66" s="39"/>
      <c r="F66" s="39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8.75">
      <c r="B67" s="41"/>
      <c r="C67" s="35"/>
      <c r="D67" s="35"/>
      <c r="E67" s="35"/>
      <c r="F67" s="35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45" customHeight="1">
      <c r="B68" s="43"/>
      <c r="C68" s="28"/>
      <c r="D68" s="28"/>
      <c r="E68" s="28"/>
      <c r="F68" s="28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8.75">
      <c r="B69" s="43"/>
      <c r="C69" s="37"/>
      <c r="D69" s="37"/>
      <c r="E69" s="37"/>
      <c r="F69" s="37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8.75">
      <c r="B70" s="43"/>
      <c r="C70" s="29"/>
      <c r="D70" s="29"/>
      <c r="E70" s="29"/>
      <c r="F70" s="29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8.75">
      <c r="B71" s="43"/>
      <c r="C71" s="37"/>
      <c r="D71" s="37"/>
      <c r="E71" s="37"/>
      <c r="F71" s="37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8.75">
      <c r="B72" s="43"/>
      <c r="C72" s="29"/>
      <c r="D72" s="38"/>
      <c r="E72" s="38"/>
      <c r="F72" s="29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8.75">
      <c r="B73" s="43"/>
      <c r="C73" s="37"/>
      <c r="D73" s="37"/>
      <c r="E73" s="37"/>
      <c r="F73" s="37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8.75">
      <c r="B74" s="43"/>
      <c r="C74" s="29"/>
      <c r="D74" s="29"/>
      <c r="E74" s="29"/>
      <c r="F74" s="29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8.75">
      <c r="B75" s="43"/>
      <c r="C75" s="37"/>
      <c r="D75" s="37"/>
      <c r="E75" s="37"/>
      <c r="F75" s="37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8.75">
      <c r="B76" s="43"/>
      <c r="C76" s="29"/>
      <c r="D76" s="29"/>
      <c r="E76" s="29"/>
      <c r="F76" s="29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8.75">
      <c r="B77" s="43"/>
      <c r="C77" s="37"/>
      <c r="D77" s="37"/>
      <c r="E77" s="37"/>
      <c r="F77" s="37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8.75">
      <c r="B78" s="43"/>
      <c r="C78" s="29"/>
      <c r="D78" s="29"/>
      <c r="E78" s="29"/>
      <c r="F78" s="29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8.75">
      <c r="B79" s="43"/>
      <c r="C79" s="37"/>
      <c r="D79" s="37"/>
      <c r="E79" s="37"/>
      <c r="F79" s="37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8.75">
      <c r="B80" s="43"/>
      <c r="C80" s="29"/>
      <c r="D80" s="29"/>
      <c r="E80" s="29"/>
      <c r="F80" s="29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8.75">
      <c r="B81" s="43"/>
      <c r="C81" s="37"/>
      <c r="D81" s="37"/>
      <c r="E81" s="37"/>
      <c r="F81" s="37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8.75">
      <c r="B82" s="30"/>
      <c r="C82" s="30"/>
      <c r="D82" s="30"/>
      <c r="E82" s="30"/>
      <c r="F82" s="30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8.75">
      <c r="B83" s="43"/>
      <c r="C83" s="46"/>
      <c r="D83" s="46"/>
      <c r="E83" s="46"/>
      <c r="F83" s="46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8.75">
      <c r="B84" s="26"/>
      <c r="C84" s="26"/>
      <c r="D84" s="26"/>
      <c r="E84" s="26"/>
      <c r="F84" s="2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8.7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8.7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8.75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8.7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8.7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8.7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8.7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8.7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8.7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8.7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8.75"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8.75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69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Q7J3DAC65AC3-319683557-86187</_dlc_DocId>
    <_dlc_DocIdUrl xmlns="de78180c-5652-4c5d-8a9a-156773edc824">
      <Url>https://ijgnamibia.sharepoint.com/sites/IJG/_layouts/15/DocIdRedir.aspx?ID=Q7J3DAC65AC3-319683557-86187</Url>
      <Description>Q7J3DAC65AC3-319683557-86187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customXml/itemProps3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IJG Research</cp:lastModifiedBy>
  <cp:lastPrinted>2012-01-05T09:39:11Z</cp:lastPrinted>
  <dcterms:created xsi:type="dcterms:W3CDTF">2010-10-15T13:05:00Z</dcterms:created>
  <dcterms:modified xsi:type="dcterms:W3CDTF">2025-06-02T12:49:37Z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4138ce66-e858-42ef-98eb-da8d2210a2c5</vt:lpwstr>
  </property>
  <property fmtid="{D5CDD505-2E9C-101B-9397-08002B2CF9AE}" pid="4" name="MediaServiceImageTags">
    <vt:lpwstr/>
  </property>
</Properties>
</file>