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5/"/>
    </mc:Choice>
  </mc:AlternateContent>
  <xr:revisionPtr revIDLastSave="33" documentId="8_{DEF3AAD4-6411-4FCC-B172-61C484B10564}" xr6:coauthVersionLast="47" xr6:coauthVersionMax="47" xr10:uidLastSave="{6FDB7902-7A6F-884C-A203-BAAF063DC532}"/>
  <bookViews>
    <workbookView xWindow="0" yWindow="500" windowWidth="28800" windowHeight="15720" tabRatio="836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G57" i="2" l="1"/>
  <c r="E8" i="6"/>
  <c r="F8" i="6"/>
  <c r="G8" i="6"/>
  <c r="H8" i="6"/>
  <c r="I8" i="6"/>
  <c r="J8" i="6"/>
  <c r="D8" i="6"/>
  <c r="D55" i="2" l="1"/>
  <c r="E55" i="2"/>
  <c r="F55" i="2"/>
  <c r="G55" i="2"/>
  <c r="H55" i="2"/>
  <c r="I55" i="2"/>
  <c r="C55" i="2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G60" i="10" l="1"/>
  <c r="T84" i="10" l="1"/>
  <c r="N143" i="10"/>
  <c r="S93" i="10"/>
  <c r="S84" i="10" l="1"/>
  <c r="M143" i="10"/>
  <c r="F60" i="10" l="1"/>
  <c r="R84" i="10" l="1"/>
  <c r="E60" i="10"/>
  <c r="L143" i="10" l="1"/>
  <c r="K143" i="10"/>
  <c r="Q84" i="10"/>
  <c r="D60" i="10"/>
  <c r="P84" i="10" l="1"/>
  <c r="J143" i="10"/>
  <c r="C60" i="10"/>
  <c r="U2" i="10" l="1"/>
  <c r="F58" i="2" l="1"/>
  <c r="C58" i="2"/>
  <c r="G58" i="2"/>
  <c r="H58" i="2"/>
  <c r="I58" i="2"/>
  <c r="E58" i="2"/>
  <c r="D58" i="2"/>
  <c r="D7" i="4" l="1"/>
  <c r="D7" i="10"/>
  <c r="D56" i="2"/>
  <c r="C9" i="4"/>
  <c r="C9" i="10"/>
  <c r="D9" i="10"/>
  <c r="D9" i="4"/>
  <c r="J9" i="10"/>
  <c r="J9" i="4"/>
  <c r="C7" i="4"/>
  <c r="C7" i="10"/>
  <c r="C56" i="2"/>
  <c r="E9" i="4"/>
  <c r="E9" i="10"/>
  <c r="E7" i="10"/>
  <c r="E7" i="4"/>
  <c r="F7" i="10"/>
  <c r="F7" i="4"/>
  <c r="E56" i="2"/>
  <c r="F9" i="10"/>
  <c r="F9" i="4"/>
  <c r="G7" i="4"/>
  <c r="F56" i="2"/>
  <c r="G7" i="10"/>
  <c r="G9" i="10"/>
  <c r="G9" i="4"/>
  <c r="H7" i="4"/>
  <c r="G56" i="2"/>
  <c r="H7" i="10"/>
  <c r="H9" i="4"/>
  <c r="H9" i="10"/>
  <c r="I7" i="4"/>
  <c r="I7" i="10"/>
  <c r="H56" i="2"/>
  <c r="I9" i="10"/>
  <c r="I9" i="4"/>
  <c r="J7" i="4"/>
  <c r="I56" i="2"/>
  <c r="J7" i="10"/>
  <c r="E28" i="6" l="1"/>
  <c r="H28" i="6"/>
  <c r="J28" i="6"/>
  <c r="F28" i="6"/>
  <c r="I28" i="6"/>
  <c r="D28" i="6"/>
  <c r="G28" i="6"/>
  <c r="D24" i="6" l="1"/>
  <c r="M13" i="10"/>
  <c r="C32" i="4"/>
  <c r="G24" i="6"/>
  <c r="F32" i="4"/>
  <c r="P13" i="10"/>
  <c r="H32" i="4"/>
  <c r="R13" i="10"/>
  <c r="I24" i="6"/>
  <c r="N13" i="10"/>
  <c r="E24" i="6"/>
  <c r="D32" i="4"/>
  <c r="S13" i="10"/>
  <c r="J24" i="6"/>
  <c r="I32" i="4"/>
  <c r="J32" i="4"/>
  <c r="K24" i="6"/>
  <c r="T13" i="10"/>
  <c r="O13" i="10"/>
  <c r="F24" i="6"/>
  <c r="E32" i="4"/>
  <c r="J26" i="4" l="1"/>
  <c r="T7" i="10"/>
  <c r="E28" i="4"/>
  <c r="O9" i="10"/>
  <c r="R7" i="10"/>
  <c r="H26" i="4"/>
  <c r="H28" i="4"/>
  <c r="R9" i="10"/>
  <c r="O7" i="10"/>
  <c r="E26" i="4"/>
  <c r="I26" i="4"/>
  <c r="S7" i="10"/>
  <c r="T9" i="10"/>
  <c r="J28" i="4"/>
  <c r="P9" i="10"/>
  <c r="F28" i="4"/>
  <c r="M9" i="10"/>
  <c r="C28" i="4"/>
  <c r="N9" i="10"/>
  <c r="D28" i="4"/>
  <c r="P7" i="10"/>
  <c r="F26" i="4"/>
  <c r="S9" i="10"/>
  <c r="I28" i="4"/>
  <c r="N7" i="10"/>
  <c r="D26" i="4"/>
  <c r="C26" i="4"/>
  <c r="M7" i="10"/>
  <c r="H24" i="6" l="1"/>
  <c r="G32" i="4"/>
  <c r="Q13" i="10"/>
  <c r="G26" i="4" l="1"/>
  <c r="Q7" i="10"/>
  <c r="Q9" i="10"/>
  <c r="G28" i="4"/>
  <c r="K26" i="6"/>
  <c r="F26" i="6"/>
  <c r="H26" i="6"/>
  <c r="J26" i="6"/>
  <c r="E26" i="6"/>
  <c r="G26" i="6" l="1"/>
  <c r="I26" i="6"/>
  <c r="D26" i="6"/>
  <c r="E27" i="6"/>
  <c r="D27" i="6"/>
  <c r="K27" i="6"/>
  <c r="J27" i="6"/>
  <c r="I27" i="6"/>
  <c r="H27" i="6" l="1"/>
  <c r="G27" i="6"/>
  <c r="F27" i="6"/>
</calcChain>
</file>

<file path=xl/sharedStrings.xml><?xml version="1.0" encoding="utf-8"?>
<sst xmlns="http://schemas.openxmlformats.org/spreadsheetml/2006/main" count="42448" uniqueCount="272">
  <si>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</si>
  <si>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</si>
  <si>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</si>
  <si>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</si>
  <si>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</si>
  <si>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</si>
  <si>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</si>
  <si>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</si>
  <si>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</si>
  <si>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</si>
  <si>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</si>
  <si>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</si>
  <si>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</si>
  <si>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</si>
  <si>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</si>
  <si>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</si>
  <si>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</si>
  <si>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</si>
  <si>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</si>
  <si>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</si>
  <si>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</si>
  <si>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</si>
  <si>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</si>
  <si>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</si>
  <si>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</si>
  <si>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</si>
  <si>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</si>
  <si>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</si>
  <si>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</si>
  <si>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</si>
  <si>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</si>
  <si>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</si>
  <si>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</si>
  <si>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</si>
  <si>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</si>
  <si>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</si>
  <si>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</si>
  <si>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</si>
  <si>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</si>
  <si>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</si>
  <si>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</si>
  <si>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</si>
  <si>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</si>
  <si>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</si>
  <si>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</si>
  <si>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</si>
  <si>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</si>
  <si>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</si>
  <si>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</si>
  <si>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</si>
  <si>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</si>
  <si>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</si>
  <si>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</si>
  <si>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</si>
  <si>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</si>
  <si>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</si>
  <si>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</si>
  <si>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</si>
  <si>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</si>
  <si>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</si>
  <si>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</si>
  <si>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</si>
  <si>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</si>
  <si>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</si>
  <si>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</si>
  <si>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</si>
  <si>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</si>
  <si>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</si>
  <si>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</si>
  <si>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</si>
  <si>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</si>
  <si>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</si>
  <si>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</si>
  <si>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</si>
  <si>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</si>
  <si>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</si>
  <si>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</si>
  <si>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</si>
  <si>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</si>
  <si>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</si>
  <si>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</si>
  <si>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</si>
  <si>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</si>
  <si>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</si>
  <si>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</si>
  <si>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</si>
  <si>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</si>
  <si>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</si>
  <si>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</si>
  <si>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</si>
  <si>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</si>
  <si>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</si>
  <si>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</si>
  <si>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</si>
  <si>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</si>
  <si>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</si>
  <si>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</si>
  <si>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</si>
  <si>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</si>
  <si>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</si>
  <si>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</si>
  <si>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</si>
  <si>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</si>
  <si>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</si>
  <si>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</si>
  <si>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</si>
  <si>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</si>
  <si>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</si>
  <si>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</si>
  <si>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</si>
  <si>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</si>
  <si>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</si>
  <si>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</si>
  <si>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</si>
  <si>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</si>
  <si>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</si>
  <si>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</si>
  <si>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</si>
  <si>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</si>
  <si>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</si>
  <si>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</si>
  <si>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</si>
  <si>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</si>
  <si>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</si>
  <si>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</si>
  <si>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</si>
  <si>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</si>
  <si>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</si>
  <si>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</si>
  <si>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</si>
  <si>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</si>
  <si>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</si>
  <si>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</si>
  <si>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</si>
  <si>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</si>
  <si>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</si>
  <si>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</si>
  <si>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Zane Feris</t>
  </si>
  <si>
    <t>zane@ijg.net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</si>
  <si>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</si>
  <si>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</si>
  <si>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</si>
  <si>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</si>
  <si>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</si>
  <si>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</si>
  <si>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</si>
  <si>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</si>
  <si>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</si>
  <si>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</si>
  <si>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</si>
  <si>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</si>
  <si>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</si>
  <si>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</si>
  <si>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</si>
  <si>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</si>
  <si>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+264 81 958 3543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</si>
  <si>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</si>
  <si>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</si>
  <si>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</si>
  <si>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</si>
  <si>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</si>
  <si>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</si>
  <si>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</si>
  <si>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</si>
  <si>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</si>
  <si>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</si>
  <si>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</si>
  <si>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</si>
  <si>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</si>
  <si>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</si>
  <si>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</si>
  <si>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</si>
  <si>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Nam CPI
1.07</t>
  </si>
  <si>
    <t>IJG ILBI
0.76</t>
  </si>
  <si>
    <t>IJG Money Market Index
0.59</t>
  </si>
  <si>
    <t>IJG ALBI
0.20</t>
  </si>
  <si>
    <t>NSX Local Index
0.09</t>
  </si>
  <si>
    <t>NSX Capped Overall Index
0.04</t>
  </si>
  <si>
    <t>NSX Overall Index
-1.44</t>
  </si>
  <si>
    <t>NSX Local Index
2.86</t>
  </si>
  <si>
    <t>IJG Money Market Index
1.93</t>
  </si>
  <si>
    <t>Nam CPI
1.58</t>
  </si>
  <si>
    <t>IJG ILBI
1.44</t>
  </si>
  <si>
    <t>IJG ALBI
0.31</t>
  </si>
  <si>
    <t>NSX Capped Overall Index
-4.69</t>
  </si>
  <si>
    <t>NSX Overall Index
-5.54</t>
  </si>
  <si>
    <t>NSX Local Index
6.57</t>
  </si>
  <si>
    <t>IJG ALBI
4.54</t>
  </si>
  <si>
    <t>IJG Money Market Index
3.99</t>
  </si>
  <si>
    <t>IJG ILBI
3.53</t>
  </si>
  <si>
    <t>Nam CPI
2.10</t>
  </si>
  <si>
    <t>NSX Overall Index
-3.95</t>
  </si>
  <si>
    <t>NSX Capped Overall Index
-3.96</t>
  </si>
  <si>
    <t>NSX Local Index
2.71</t>
  </si>
  <si>
    <t>IJG Money Market Index
1.26</t>
  </si>
  <si>
    <t>IJG ILBI
1.17</t>
  </si>
  <si>
    <t>IJG ALBI
1.00</t>
  </si>
  <si>
    <t>NSX Capped Overall Index
-2.40</t>
  </si>
  <si>
    <t>NSX Overall Index
-2.94</t>
  </si>
  <si>
    <t>NSX Overall Index
21.37</t>
  </si>
  <si>
    <t>NSX Capped Overall Index
18.45</t>
  </si>
  <si>
    <t>IJG ALBI
18.45</t>
  </si>
  <si>
    <t>NSX Local Index
12.10</t>
  </si>
  <si>
    <t>IJG ILBI
10.03</t>
  </si>
  <si>
    <t>IJG Money Market Index
8.37</t>
  </si>
  <si>
    <t>Nam CPI
3.18</t>
  </si>
  <si>
    <t>NSX Local Index
18.69</t>
  </si>
  <si>
    <t>IJG ALBI
14.32</t>
  </si>
  <si>
    <t>IJG ILBI
13.56</t>
  </si>
  <si>
    <t>NSX Capped Overall Index
11.74</t>
  </si>
  <si>
    <t>IJG Money Market Index
7.59</t>
  </si>
  <si>
    <t>Nam CPI
5.20</t>
  </si>
  <si>
    <t>NSX Overall Index
4.76</t>
  </si>
  <si>
    <t>NSX Capped Overall Index
15.53</t>
  </si>
  <si>
    <t>NSX Overall Index
14.37</t>
  </si>
  <si>
    <t>IJG ALBI
11.94</t>
  </si>
  <si>
    <t>IJG ILBI
11.46</t>
  </si>
  <si>
    <t>NSX Local Index
9.86</t>
  </si>
  <si>
    <t>IJG Money Market Index
6.47</t>
  </si>
  <si>
    <t>Nam CPI
4.57</t>
  </si>
  <si>
    <t>NSX Local Index
11.24</t>
  </si>
  <si>
    <t>IJG ALBI
10.64</t>
  </si>
  <si>
    <t>NSX Overall Index
8.84</t>
  </si>
  <si>
    <t>IJG Money Market Index
7.02</t>
  </si>
  <si>
    <t>Nam CPI
4.65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</si>
  <si>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</si>
  <si>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</si>
  <si>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</si>
  <si>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</si>
  <si>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</si>
  <si>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</si>
  <si>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</si>
  <si>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</si>
  <si>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</si>
  <si>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</si>
  <si>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</si>
  <si>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</si>
  <si>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</si>
  <si>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</si>
  <si>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</si>
  <si>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</si>
  <si>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</si>
  <si>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</si>
  <si>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</si>
  <si>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</si>
  <si>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</si>
  <si>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</si>
  <si>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</si>
  <si>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</si>
  <si>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</si>
  <si>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</si>
  <si>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</si>
  <si>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</si>
  <si>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</si>
  <si>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</si>
  <si>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</si>
  <si>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</si>
  <si>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</si>
  <si>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</si>
  <si>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</si>
  <si>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</si>
  <si>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</si>
  <si>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</si>
  <si>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</si>
  <si>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</si>
  <si>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</si>
  <si>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</si>
  <si>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</si>
  <si>
    <t>Kari Rossouw</t>
  </si>
  <si>
    <t>kari@ijg.net</t>
  </si>
  <si>
    <t>+264 81 958 3530</t>
  </si>
  <si>
    <t>The NSX Overall Index closed at 1748.10 points at the end of February, down from 1853.06 points in January, losing 1.4% m/m on a total return basis in February compared to a 0.1% m/m decrease in January. The NSX Local Index increased 0.1% m/m compared to a 0.7% m/m increase in January. Over the last 12 months the NSX Overall Index returned 21.4% against 12.1% for the Local Index. The best performing share on the NSX in February was Santam Limited, gaining 10.1%, while Reconnaissance En Afr Ltd NM was the worst performer, dropping 44.1%.
The IJG All Bond Index (including Corporate Bonds) rose 0.20% m/m after a 0.80% m/m increase in January. Namibian bond premiums relative to SA yields generally decreased in February. The GC25 premium was unchanged at 0bps; the GC26 premium was unchanged at 22bps; the GC27 premium decreased by 12bps to 42bps; the GC28 premium decreased by 15bps to -12bps; the GC30 premium was unchanged at -7bps; the GC32 premium decreased by 29bps to 23bps; the GC35 premium increased by 2bps to 24bps; the GC37 premium decreased by 3bps to 16bps; the GC40 premium decreased by 5bps to 28bps; the GC43 premium increased by 3bps to 7bps; the GC45 premium increased by 17bps to 22bps; the GC48 premium increased by 16bps to 29bps; and the GC50 premium decreased by 6bps to 19bps.
The IJG Money Market Index (including NCD’s) increased by 0.59% m/m in February after rising by 0.66% m/m in January.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</si>
</sst>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</borders>
  <cellStyleXfs count="771">
    <xf numFmtId="0" fontId="0" fillId="0" borderId="0"/>
    <xf numFmtId="0" fontId="19" fillId="5" borderId="0"/>
    <xf numFmtId="43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83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43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43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43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43" fontId="28" fillId="11" borderId="0" xfId="267" applyFill="1"/>
    <xf numFmtId="43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43" fontId="1" fillId="4" borderId="8" xfId="2" applyFont="1" applyFill="1" applyBorder="1"/>
    <xf numFmtId="43" fontId="1" fillId="7" borderId="0" xfId="2" applyFont="1" applyFill="1" applyBorder="1"/>
    <xf numFmtId="43" fontId="1" fillId="4" borderId="9" xfId="2" applyFont="1" applyFill="1" applyBorder="1"/>
    <xf numFmtId="43" fontId="1" fillId="4" borderId="8" xfId="2" applyFont="1" applyFill="1" applyBorder="1" applyAlignment="1">
      <alignment horizontal="right"/>
    </xf>
    <xf numFmtId="43" fontId="1" fillId="4" borderId="0" xfId="2" applyFont="1" applyFill="1" applyBorder="1" applyAlignment="1">
      <alignment horizontal="right"/>
    </xf>
    <xf numFmtId="43" fontId="1" fillId="4" borderId="9" xfId="2" applyFont="1" applyFill="1" applyBorder="1" applyAlignment="1">
      <alignment horizontal="right"/>
    </xf>
    <xf numFmtId="0" fontId="75" fillId="7" borderId="0" xfId="0" applyFont="1" applyFill="1"/>
    <xf numFmtId="43" fontId="77" fillId="4" borderId="8" xfId="2" applyFont="1" applyFill="1" applyBorder="1" applyAlignment="1">
      <alignment horizontal="right"/>
    </xf>
    <xf numFmtId="43" fontId="77" fillId="4" borderId="0" xfId="2" applyFont="1" applyFill="1" applyBorder="1" applyAlignment="1">
      <alignment horizontal="right"/>
    </xf>
    <xf numFmtId="43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43" fontId="1" fillId="7" borderId="8" xfId="2" applyFont="1" applyFill="1" applyBorder="1"/>
    <xf numFmtId="43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43" fontId="57" fillId="8" borderId="0" xfId="2" applyFont="1" applyFill="1" applyBorder="1" applyAlignment="1">
      <alignment horizontal="center" vertical="center"/>
    </xf>
    <xf numFmtId="43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43" fontId="17" fillId="4" borderId="0" xfId="2" applyFont="1" applyFill="1" applyBorder="1" applyAlignment="1">
      <alignment horizontal="center" vertical="center"/>
    </xf>
    <xf numFmtId="43" fontId="17" fillId="4" borderId="9" xfId="2" applyFont="1" applyFill="1" applyBorder="1" applyAlignment="1">
      <alignment horizontal="center" vertical="center"/>
    </xf>
    <xf numFmtId="43" fontId="57" fillId="7" borderId="0" xfId="2" applyFont="1" applyFill="1" applyBorder="1" applyAlignment="1">
      <alignment horizontal="center" vertical="center"/>
    </xf>
    <xf numFmtId="43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43" fontId="57" fillId="8" borderId="4" xfId="2" applyFont="1" applyFill="1" applyBorder="1" applyAlignment="1">
      <alignment horizontal="center" vertical="center"/>
    </xf>
    <xf numFmtId="43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43" fontId="17" fillId="4" borderId="4" xfId="2" applyFont="1" applyFill="1" applyBorder="1" applyAlignment="1">
      <alignment horizontal="center" vertical="center"/>
    </xf>
    <xf numFmtId="43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4" xfId="0" applyFont="1" applyFill="1" applyBorder="1" applyAlignment="1">
      <alignment horizontal="center" vertical="center" wrapText="1"/>
    </xf>
    <xf numFmtId="0" fontId="87" fillId="14" borderId="34" xfId="0" applyFont="1" applyFill="1" applyBorder="1" applyAlignment="1">
      <alignment horizontal="center" vertical="center" wrapText="1"/>
    </xf>
    <xf numFmtId="0" fontId="87" fillId="15" borderId="34" xfId="0" applyFont="1" applyFill="1" applyBorder="1" applyAlignment="1">
      <alignment horizontal="center" vertical="center" wrapText="1"/>
    </xf>
    <xf numFmtId="0" fontId="87" fillId="19" borderId="34" xfId="0" applyFont="1" applyFill="1" applyBorder="1" applyAlignment="1">
      <alignment horizontal="center" vertical="center" wrapText="1"/>
    </xf>
    <xf numFmtId="0" fontId="87" fillId="16" borderId="34" xfId="0" applyFont="1" applyFill="1" applyBorder="1" applyAlignment="1">
      <alignment horizontal="center" vertical="center" wrapText="1"/>
    </xf>
    <xf numFmtId="0" fontId="87" fillId="18" borderId="34" xfId="0" applyFont="1" applyFill="1" applyBorder="1" applyAlignment="1">
      <alignment horizontal="center" vertical="center" wrapText="1"/>
    </xf>
    <xf numFmtId="0" fontId="87" fillId="17" borderId="34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43" fontId="2" fillId="4" borderId="0" xfId="2" applyFont="1" applyFill="1" applyAlignment="1">
      <alignment horizontal="right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31" fillId="7" borderId="35" xfId="0" applyFont="1" applyFill="1" applyBorder="1"/>
    <xf numFmtId="0" fontId="87" fillId="8" borderId="0" xfId="0" applyFont="1" applyFill="1" applyAlignment="1">
      <alignment horizontal="center" vertical="center" wrapText="1"/>
    </xf>
    <xf numFmtId="10" fontId="67" fillId="7" borderId="0" xfId="749" applyNumberFormat="1" applyFont="1" applyFill="1"/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-1.4371979999999951E-2</c:v>
                </c:pt>
                <c:pt idx="1">
                  <c:v>9.2453999999997372E-4</c:v>
                </c:pt>
                <c:pt idx="2">
                  <c:v>4.1024967795411094E-4</c:v>
                </c:pt>
                <c:pt idx="3">
                  <c:v>1.9585814054003947E-3</c:v>
                </c:pt>
                <c:pt idx="4">
                  <c:v>7.5551216677050004E-3</c:v>
                </c:pt>
                <c:pt idx="5">
                  <c:v>5.9075432439823494E-3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-5.537905753822514E-2</c:v>
                </c:pt>
                <c:pt idx="1">
                  <c:v>2.8615692193798781E-2</c:v>
                </c:pt>
                <c:pt idx="2">
                  <c:v>-4.6935273955202694E-2</c:v>
                </c:pt>
                <c:pt idx="3">
                  <c:v>3.0539148106853986E-3</c:v>
                </c:pt>
                <c:pt idx="4">
                  <c:v>1.4381700047337409E-2</c:v>
                </c:pt>
                <c:pt idx="5">
                  <c:v>1.9323678216047302E-2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0.21373926058436132</c:v>
                </c:pt>
                <c:pt idx="1">
                  <c:v>0.1209753610779889</c:v>
                </c:pt>
                <c:pt idx="2">
                  <c:v>0.18445875712800763</c:v>
                </c:pt>
                <c:pt idx="3">
                  <c:v>0.18448307546181542</c:v>
                </c:pt>
                <c:pt idx="4">
                  <c:v>0.10031441635308556</c:v>
                </c:pt>
                <c:pt idx="5">
                  <c:v>8.3748534759210388E-2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-2.9402610179395938E-2</c:v>
                </c:pt>
                <c:pt idx="1">
                  <c:v>2.7087806643513845E-2</c:v>
                </c:pt>
                <c:pt idx="2">
                  <c:v>-2.3994492673574785E-2</c:v>
                </c:pt>
                <c:pt idx="3">
                  <c:v>9.9531755884134654E-3</c:v>
                </c:pt>
                <c:pt idx="4">
                  <c:v>1.1673870136498454E-2</c:v>
                </c:pt>
                <c:pt idx="5">
                  <c:v>1.2555699360678796E-2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4.7594559116228785E-2</c:v>
                </c:pt>
                <c:pt idx="1">
                  <c:v>0.18691539365313267</c:v>
                </c:pt>
                <c:pt idx="2">
                  <c:v>0.11742959877296499</c:v>
                </c:pt>
                <c:pt idx="3">
                  <c:v>0.14315862839587901</c:v>
                </c:pt>
                <c:pt idx="4">
                  <c:v>0.13564141754048187</c:v>
                </c:pt>
                <c:pt idx="5">
                  <c:v>7.5862574782550318E-2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0.14366550598001004</c:v>
                </c:pt>
                <c:pt idx="1">
                  <c:v>9.8646448595408387E-2</c:v>
                </c:pt>
                <c:pt idx="2">
                  <c:v>0.15527268653891246</c:v>
                </c:pt>
                <c:pt idx="3">
                  <c:v>0.11941527146854947</c:v>
                </c:pt>
                <c:pt idx="4">
                  <c:v>0.11461937116121647</c:v>
                </c:pt>
                <c:pt idx="5">
                  <c:v>6.4687717896385166E-2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8.8407863035678394E-2</c:v>
                </c:pt>
                <c:pt idx="1">
                  <c:v>0.11239090234343818</c:v>
                </c:pt>
                <c:pt idx="2">
                  <c:v>0</c:v>
                </c:pt>
                <c:pt idx="3">
                  <c:v>0.10640153795239105</c:v>
                </c:pt>
                <c:pt idx="4">
                  <c:v>0</c:v>
                </c:pt>
                <c:pt idx="5">
                  <c:v>7.01757464129249E-2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97.742900000000006</c:v>
              </c:pt>
              <c:pt idx="69">
                <c:v>97.519557473500001</c:v>
              </c:pt>
              <c:pt idx="70">
                <c:v>99.523681899137898</c:v>
              </c:pt>
              <c:pt idx="71">
                <c:v>96.572307112418969</c:v>
              </c:pt>
              <c:pt idx="72">
                <c:v>93.193821520398103</c:v>
              </c:pt>
              <c:pt idx="73">
                <c:v>101.81033587053106</c:v>
              </c:pt>
              <c:pt idx="74">
                <c:v>107.84117292615785</c:v>
              </c:pt>
              <c:pt idx="75">
                <c:v>105.47093178641383</c:v>
              </c:pt>
              <c:pt idx="76">
                <c:v>108.80940319024918</c:v>
              </c:pt>
              <c:pt idx="77">
                <c:v>113.14676362021891</c:v>
              </c:pt>
              <c:pt idx="78">
                <c:v>122.0002715799738</c:v>
              </c:pt>
              <c:pt idx="79">
                <c:v>127.54554992409834</c:v>
              </c:pt>
              <c:pt idx="80">
                <c:v>134.66680061301054</c:v>
              </c:pt>
              <c:pt idx="81">
                <c:v>130.5156964841145</c:v>
              </c:pt>
              <c:pt idx="82">
                <c:v>134.31357273610575</c:v>
              </c:pt>
              <c:pt idx="83">
                <c:v>127.04465649320043</c:v>
              </c:pt>
              <c:pt idx="84">
                <c:v>122.99269421900631</c:v>
              </c:pt>
              <c:pt idx="85">
                <c:v>127.08220130178827</c:v>
              </c:pt>
              <c:pt idx="86">
                <c:v>126.84061803711359</c:v>
              </c:pt>
              <c:pt idx="87">
                <c:v>126.64363455730194</c:v>
              </c:pt>
              <c:pt idx="88">
                <c:v>123.02694564161452</c:v>
              </c:pt>
              <c:pt idx="89">
                <c:v>122.88066660324664</c:v>
              </c:pt>
              <c:pt idx="90">
                <c:v>127.42577669956752</c:v>
              </c:pt>
              <c:pt idx="91">
                <c:v>132.44176497356929</c:v>
              </c:pt>
              <c:pt idx="92">
                <c:v>133.05841383128623</c:v>
              </c:pt>
              <c:pt idx="93">
                <c:v>130.39924143086796</c:v>
              </c:pt>
              <c:pt idx="94">
                <c:v>136.17436303535825</c:v>
              </c:pt>
              <c:pt idx="95">
                <c:v>132.57037234326447</c:v>
              </c:pt>
              <c:pt idx="96">
                <c:v>137.48661203124206</c:v>
              </c:pt>
              <c:pt idx="97">
                <c:v>126.6754897807774</c:v>
              </c:pt>
              <c:pt idx="98">
                <c:v>121.34308503845557</c:v>
              </c:pt>
              <c:pt idx="99">
                <c:v>127.24958104578742</c:v>
              </c:pt>
              <c:pt idx="100">
                <c:v>134.02918422474488</c:v>
              </c:pt>
              <c:pt idx="101">
                <c:v>130.79063704632236</c:v>
              </c:pt>
              <c:pt idx="102">
                <c:v>133.34733241930385</c:v>
              </c:pt>
              <c:pt idx="103">
                <c:v>126.62756029669787</c:v>
              </c:pt>
              <c:pt idx="104">
                <c:v>117.12606130983515</c:v>
              </c:pt>
              <c:pt idx="105">
                <c:v>92.939763901476823</c:v>
              </c:pt>
              <c:pt idx="106">
                <c:v>104.25564485530114</c:v>
              </c:pt>
              <c:pt idx="107">
                <c:v>105.80571778300977</c:v>
              </c:pt>
              <c:pt idx="108">
                <c:v>111.38675778462797</c:v>
              </c:pt>
              <c:pt idx="109">
                <c:v>115.28172993084085</c:v>
              </c:pt>
              <c:pt idx="110">
                <c:v>111.7064976404957</c:v>
              </c:pt>
              <c:pt idx="111">
                <c:v>114.64817654936051</c:v>
              </c:pt>
              <c:pt idx="112">
                <c:v>106.62853659973275</c:v>
              </c:pt>
              <c:pt idx="113">
                <c:v>123.77269922838418</c:v>
              </c:pt>
              <c:pt idx="114">
                <c:v>131.01327836054543</c:v>
              </c:pt>
              <c:pt idx="115">
                <c:v>131.01537457299921</c:v>
              </c:pt>
              <c:pt idx="116">
                <c:v>141.92161841395398</c:v>
              </c:pt>
              <c:pt idx="117">
                <c:v>144.07400167882</c:v>
              </c:pt>
              <c:pt idx="118">
                <c:v>150.08620976887715</c:v>
              </c:pt>
              <c:pt idx="119">
                <c:v>155.19499426319996</c:v>
              </c:pt>
              <c:pt idx="120">
                <c:v>149.07162056955113</c:v>
              </c:pt>
              <c:pt idx="121">
                <c:v>158.05094963455804</c:v>
              </c:pt>
              <c:pt idx="122">
                <c:v>168.55817676626347</c:v>
              </c:pt>
              <c:pt idx="123">
                <c:v>160.68364442227394</c:v>
              </c:pt>
              <c:pt idx="124">
                <c:v>163.14579990575643</c:v>
              </c:pt>
              <c:pt idx="125">
                <c:v>162.78133218876698</c:v>
              </c:pt>
              <c:pt idx="126">
                <c:v>175.66840469548728</c:v>
              </c:pt>
              <c:pt idx="127">
                <c:v>181.19106800230404</c:v>
              </c:pt>
              <c:pt idx="128">
                <c:v>199.32829390933469</c:v>
              </c:pt>
              <c:pt idx="129">
                <c:v>212.77099405058021</c:v>
              </c:pt>
              <c:pt idx="130">
                <c:v>199.22152437844522</c:v>
              </c:pt>
              <c:pt idx="131">
                <c:v>208.51222016783402</c:v>
              </c:pt>
              <c:pt idx="132">
                <c:v>171.91800441956008</c:v>
              </c:pt>
              <c:pt idx="133">
                <c:v>179.5272397062935</c:v>
              </c:pt>
              <c:pt idx="134">
                <c:v>174.47049415021394</c:v>
              </c:pt>
              <c:pt idx="135">
                <c:v>169.67836019442342</c:v>
              </c:pt>
              <c:pt idx="136">
                <c:v>181.81680393887765</c:v>
              </c:pt>
              <c:pt idx="137">
                <c:v>203.17893295734663</c:v>
              </c:pt>
              <c:pt idx="138">
                <c:v>192.66796661739468</c:v>
              </c:pt>
              <c:pt idx="139">
                <c:v>208.69247930310831</c:v>
              </c:pt>
              <c:pt idx="140">
                <c:v>198.22950446463958</c:v>
              </c:pt>
              <c:pt idx="141">
                <c:v>189.2858629917107</c:v>
              </c:pt>
              <c:pt idx="142">
                <c:v>190.73411184376383</c:v>
              </c:pt>
              <c:pt idx="143">
                <c:v>180.75890471376459</c:v>
              </c:pt>
              <c:pt idx="144">
                <c:v>192.55760781498185</c:v>
              </c:pt>
              <c:pt idx="145">
                <c:v>202.3300200205808</c:v>
              </c:pt>
              <c:pt idx="146">
                <c:v>199.12972765121145</c:v>
              </c:pt>
              <c:pt idx="147">
                <c:v>194.59510964978708</c:v>
              </c:pt>
              <c:pt idx="148">
                <c:v>188.00645199468281</c:v>
              </c:pt>
              <c:pt idx="149">
                <c:v>201.42427506676873</c:v>
              </c:pt>
              <c:pt idx="150">
                <c:v>203.75115044901031</c:v>
              </c:pt>
              <c:pt idx="151">
                <c:v>196.439954029983</c:v>
              </c:pt>
              <c:pt idx="152">
                <c:v>188.80875880900186</c:v>
              </c:pt>
              <c:pt idx="153">
                <c:v>193.26216645789111</c:v>
              </c:pt>
              <c:pt idx="154">
                <c:v>216.69078230254183</c:v>
              </c:pt>
              <c:pt idx="155">
                <c:v>215.65145313502939</c:v>
              </c:pt>
              <c:pt idx="156">
                <c:v>230.63596632142799</c:v>
              </c:pt>
              <c:pt idx="157">
                <c:v>234.66701943443422</c:v>
              </c:pt>
              <c:pt idx="158">
                <c:v>238.5779964070199</c:v>
              </c:pt>
              <c:pt idx="159">
                <c:v>246.83862592893496</c:v>
              </c:pt>
              <c:pt idx="160">
                <c:v>242.84272820080957</c:v>
              </c:pt>
              <c:pt idx="161">
                <c:v>242.58896240669429</c:v>
              </c:pt>
              <c:pt idx="162">
                <c:v>236.09646667377743</c:v>
              </c:pt>
              <c:pt idx="163">
                <c:v>232.49604277629564</c:v>
              </c:pt>
              <c:pt idx="164">
                <c:v>229.15461429943559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104.10029999999999</c:v>
              </c:pt>
              <c:pt idx="69">
                <c:v>104.2536397419</c:v>
              </c:pt>
              <c:pt idx="70">
                <c:v>104.3842695524966</c:v>
              </c:pt>
              <c:pt idx="71">
                <c:v>104.45441578163589</c:v>
              </c:pt>
              <c:pt idx="72">
                <c:v>104.79065454603698</c:v>
              </c:pt>
              <c:pt idx="73">
                <c:v>104.78888148816206</c:v>
              </c:pt>
              <c:pt idx="74">
                <c:v>106.34814004470591</c:v>
              </c:pt>
              <c:pt idx="75">
                <c:v>110.73393734014958</c:v>
              </c:pt>
              <c:pt idx="76">
                <c:v>111.35437959106645</c:v>
              </c:pt>
              <c:pt idx="77">
                <c:v>111.36462419398882</c:v>
              </c:pt>
              <c:pt idx="78">
                <c:v>112.79421187476704</c:v>
              </c:pt>
              <c:pt idx="79">
                <c:v>113.7836427013325</c:v>
              </c:pt>
              <c:pt idx="80">
                <c:v>117.65513114424533</c:v>
              </c:pt>
              <c:pt idx="81">
                <c:v>119.86057657754421</c:v>
              </c:pt>
              <c:pt idx="82">
                <c:v>119.89857238031928</c:v>
              </c:pt>
              <c:pt idx="83">
                <c:v>119.78167127224846</c:v>
              </c:pt>
              <c:pt idx="84">
                <c:v>118.7568192928431</c:v>
              </c:pt>
              <c:pt idx="85">
                <c:v>118.64008133947824</c:v>
              </c:pt>
              <c:pt idx="86">
                <c:v>118.34692169848839</c:v>
              </c:pt>
              <c:pt idx="87">
                <c:v>119.54222560764312</c:v>
              </c:pt>
              <c:pt idx="88">
                <c:v>121.9476542713201</c:v>
              </c:pt>
              <c:pt idx="89">
                <c:v>120.79427335722197</c:v>
              </c:pt>
              <c:pt idx="90">
                <c:v>121.28409413568549</c:v>
              </c:pt>
              <c:pt idx="91">
                <c:v>120.67330743761818</c:v>
              </c:pt>
              <c:pt idx="92">
                <c:v>120.34350728839115</c:v>
              </c:pt>
              <c:pt idx="93">
                <c:v>123.79062671115982</c:v>
              </c:pt>
              <c:pt idx="94">
                <c:v>125.24566173752279</c:v>
              </c:pt>
              <c:pt idx="95">
                <c:v>124.89722830656902</c:v>
              </c:pt>
              <c:pt idx="96">
                <c:v>121.63403842260328</c:v>
              </c:pt>
              <c:pt idx="97">
                <c:v>120.84074122401105</c:v>
              </c:pt>
              <c:pt idx="98">
                <c:v>118.45715760336743</c:v>
              </c:pt>
              <c:pt idx="99">
                <c:v>126.09859192604546</c:v>
              </c:pt>
              <c:pt idx="100">
                <c:v>125.28588650108209</c:v>
              </c:pt>
              <c:pt idx="101">
                <c:v>124.78612109982929</c:v>
              </c:pt>
              <c:pt idx="102">
                <c:v>124.80608687920525</c:v>
              </c:pt>
              <c:pt idx="103">
                <c:v>123.36257967836036</c:v>
              </c:pt>
              <c:pt idx="104">
                <c:v>121.50634294194006</c:v>
              </c:pt>
              <c:pt idx="105">
                <c:v>115.09214460437799</c:v>
              </c:pt>
              <c:pt idx="106">
                <c:v>112.97203220862075</c:v>
              </c:pt>
              <c:pt idx="107">
                <c:v>111.13047511158801</c:v>
              </c:pt>
              <c:pt idx="108">
                <c:v>106.66669731778086</c:v>
              </c:pt>
              <c:pt idx="109">
                <c:v>99.675335308784227</c:v>
              </c:pt>
              <c:pt idx="110">
                <c:v>93.097361230416325</c:v>
              </c:pt>
              <c:pt idx="111">
                <c:v>96.937627381170998</c:v>
              </c:pt>
              <c:pt idx="112">
                <c:v>97.598063436518913</c:v>
              </c:pt>
              <c:pt idx="113">
                <c:v>99.064181545462304</c:v>
              </c:pt>
              <c:pt idx="114">
                <c:v>96.546366307302833</c:v>
              </c:pt>
              <c:pt idx="115">
                <c:v>92.17503648000708</c:v>
              </c:pt>
              <c:pt idx="116">
                <c:v>88.575970005608724</c:v>
              </c:pt>
              <c:pt idx="117">
                <c:v>94.63394632220232</c:v>
              </c:pt>
              <c:pt idx="118">
                <c:v>95.401427626875389</c:v>
              </c:pt>
              <c:pt idx="119">
                <c:v>95.50780021867935</c:v>
              </c:pt>
              <c:pt idx="120">
                <c:v>96.413023149151996</c:v>
              </c:pt>
              <c:pt idx="121">
                <c:v>101.0518393449503</c:v>
              </c:pt>
              <c:pt idx="122">
                <c:v>100.82821162447992</c:v>
              </c:pt>
              <c:pt idx="123">
                <c:v>101.6295942504713</c:v>
              </c:pt>
              <c:pt idx="124">
                <c:v>104.24432045134742</c:v>
              </c:pt>
              <c:pt idx="125">
                <c:v>119.8467763819415</c:v>
              </c:pt>
              <c:pt idx="126">
                <c:v>117.9233554677877</c:v>
              </c:pt>
              <c:pt idx="127">
                <c:v>115.46052618884295</c:v>
              </c:pt>
              <c:pt idx="128">
                <c:v>116.31331763527373</c:v>
              </c:pt>
              <c:pt idx="129">
                <c:v>115.4842363071695</c:v>
              </c:pt>
              <c:pt idx="130">
                <c:v>112.08969266515656</c:v>
              </c:pt>
              <c:pt idx="131">
                <c:v>110.94200630195803</c:v>
              </c:pt>
              <c:pt idx="132">
                <c:v>113.42366582208641</c:v>
              </c:pt>
              <c:pt idx="133">
                <c:v>108.0283504367579</c:v>
              </c:pt>
              <c:pt idx="134">
                <c:v>107.69445317037746</c:v>
              </c:pt>
              <c:pt idx="135">
                <c:v>110.5094321731831</c:v>
              </c:pt>
              <c:pt idx="136">
                <c:v>118.68201246219471</c:v>
              </c:pt>
              <c:pt idx="137">
                <c:v>119.55167745809382</c:v>
              </c:pt>
              <c:pt idx="138">
                <c:v>120.20978075009803</c:v>
              </c:pt>
              <c:pt idx="139">
                <c:v>124.19719567617574</c:v>
              </c:pt>
              <c:pt idx="140">
                <c:v>124.92696473627743</c:v>
              </c:pt>
              <c:pt idx="141">
                <c:v>146.84126061964594</c:v>
              </c:pt>
              <c:pt idx="142">
                <c:v>150.18426344303884</c:v>
              </c:pt>
              <c:pt idx="143">
                <c:v>154.78884387544124</c:v>
              </c:pt>
              <c:pt idx="144">
                <c:v>163.9888472859185</c:v>
              </c:pt>
              <c:pt idx="145">
                <c:v>164.74133798979398</c:v>
              </c:pt>
              <c:pt idx="146">
                <c:v>167.0234832708328</c:v>
              </c:pt>
              <c:pt idx="147">
                <c:v>169.52403192451641</c:v>
              </c:pt>
              <c:pt idx="148">
                <c:v>169.29908879131546</c:v>
              </c:pt>
              <c:pt idx="149">
                <c:v>172.55625935543489</c:v>
              </c:pt>
              <c:pt idx="150">
                <c:v>171.00246616469332</c:v>
              </c:pt>
              <c:pt idx="151">
                <c:v>174.20643848176616</c:v>
              </c:pt>
              <c:pt idx="152">
                <c:v>173.43690767073872</c:v>
              </c:pt>
              <c:pt idx="153">
                <c:v>176.50147192325574</c:v>
              </c:pt>
              <c:pt idx="154">
                <c:v>179.40010970626869</c:v>
              </c:pt>
              <c:pt idx="155">
                <c:v>178.79150739209786</c:v>
              </c:pt>
              <c:pt idx="156">
                <c:v>180.98752302121665</c:v>
              </c:pt>
              <c:pt idx="157">
                <c:v>181.2939240384402</c:v>
              </c:pt>
              <c:pt idx="158">
                <c:v>182.43960011376566</c:v>
              </c:pt>
              <c:pt idx="159">
                <c:v>183.02449599854239</c:v>
              </c:pt>
              <c:pt idx="160">
                <c:v>186.57068163002725</c:v>
              </c:pt>
              <c:pt idx="161">
                <c:v>187.88049177187676</c:v>
              </c:pt>
              <c:pt idx="162">
                <c:v>188.15998091263168</c:v>
              </c:pt>
              <c:pt idx="163">
                <c:v>193.07831346970505</c:v>
              </c:pt>
              <c:pt idx="164">
                <c:v>193.25682209364032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100.93902987859309</c:v>
              </c:pt>
              <c:pt idx="69">
                <c:v>101.65413788040966</c:v>
              </c:pt>
              <c:pt idx="70">
                <c:v>102.96362987707312</c:v>
              </c:pt>
              <c:pt idx="71">
                <c:v>104.41458354687279</c:v>
              </c:pt>
              <c:pt idx="72">
                <c:v>104.33874765700818</c:v>
              </c:pt>
              <c:pt idx="73">
                <c:v>106.5366393172695</c:v>
              </c:pt>
              <c:pt idx="74">
                <c:v>107.9648362991734</c:v>
              </c:pt>
              <c:pt idx="75">
                <c:v>109.19306827342105</c:v>
              </c:pt>
              <c:pt idx="76">
                <c:v>107.78795594822716</c:v>
              </c:pt>
              <c:pt idx="77">
                <c:v>107.6204163388313</c:v>
              </c:pt>
              <c:pt idx="78">
                <c:v>112.08244456276334</c:v>
              </c:pt>
              <c:pt idx="79">
                <c:v>113.86945442106673</c:v>
              </c:pt>
              <c:pt idx="80">
                <c:v>115.28414497658837</c:v>
              </c:pt>
              <c:pt idx="81">
                <c:v>117.23584263707716</c:v>
              </c:pt>
              <c:pt idx="82">
                <c:v>116.7796078426049</c:v>
              </c:pt>
              <c:pt idx="83">
                <c:v>116.06606374269012</c:v>
              </c:pt>
              <c:pt idx="84">
                <c:v>115.99496341627798</c:v>
              </c:pt>
              <c:pt idx="85">
                <c:v>117.85867935697134</c:v>
              </c:pt>
              <c:pt idx="86">
                <c:v>117.30000920910651</c:v>
              </c:pt>
              <c:pt idx="87">
                <c:v>118.50749104704877</c:v>
              </c:pt>
              <c:pt idx="88">
                <c:v>119.24279279877166</c:v>
              </c:pt>
              <c:pt idx="89">
                <c:v>122.97155647665797</c:v>
              </c:pt>
              <c:pt idx="90">
                <c:v>124.42905412851542</c:v>
              </c:pt>
              <c:pt idx="91">
                <c:v>127.28059425437345</c:v>
              </c:pt>
              <c:pt idx="92">
                <c:v>127.73102229478587</c:v>
              </c:pt>
              <c:pt idx="93">
                <c:v>129.51007169960167</c:v>
              </c:pt>
              <c:pt idx="94">
                <c:v>131.01806146215495</c:v>
              </c:pt>
              <c:pt idx="95">
                <c:v>131.96436484976641</c:v>
              </c:pt>
              <c:pt idx="96">
                <c:v>135.07115339099772</c:v>
              </c:pt>
              <c:pt idx="97">
                <c:v>134.71891909125185</c:v>
              </c:pt>
              <c:pt idx="98">
                <c:v>136.58135837514106</c:v>
              </c:pt>
              <c:pt idx="99">
                <c:v>137.12951336171088</c:v>
              </c:pt>
              <c:pt idx="100">
                <c:v>137.04040821599025</c:v>
              </c:pt>
              <c:pt idx="101">
                <c:v>137.82211440047206</c:v>
              </c:pt>
              <c:pt idx="102">
                <c:v>139.46242598244618</c:v>
              </c:pt>
              <c:pt idx="103">
                <c:v>141.4254483397973</c:v>
              </c:pt>
              <c:pt idx="104">
                <c:v>140.58642337903032</c:v>
              </c:pt>
              <c:pt idx="105">
                <c:v>131.53242000201627</c:v>
              </c:pt>
              <c:pt idx="106">
                <c:v>137.81903882816394</c:v>
              </c:pt>
              <c:pt idx="107">
                <c:v>146.1894213723549</c:v>
              </c:pt>
              <c:pt idx="108">
                <c:v>146.91134102082614</c:v>
              </c:pt>
              <c:pt idx="109">
                <c:v>148.82001932837665</c:v>
              </c:pt>
              <c:pt idx="110">
                <c:v>149.94589640178125</c:v>
              </c:pt>
              <c:pt idx="111">
                <c:v>150.61123845373723</c:v>
              </c:pt>
              <c:pt idx="112">
                <c:v>152.55689155237243</c:v>
              </c:pt>
              <c:pt idx="113">
                <c:v>155.73444389376564</c:v>
              </c:pt>
              <c:pt idx="114">
                <c:v>159.56925747310666</c:v>
              </c:pt>
              <c:pt idx="115">
                <c:v>160.57553594293549</c:v>
              </c:pt>
              <c:pt idx="116">
                <c:v>159.06618237479753</c:v>
              </c:pt>
              <c:pt idx="117">
                <c:v>157.53262708249378</c:v>
              </c:pt>
              <c:pt idx="118">
                <c:v>159.9573591527371</c:v>
              </c:pt>
              <c:pt idx="119">
                <c:v>163.85172739637468</c:v>
              </c:pt>
              <c:pt idx="120">
                <c:v>162.88571492259837</c:v>
              </c:pt>
              <c:pt idx="121">
                <c:v>164.56678537399745</c:v>
              </c:pt>
              <c:pt idx="122">
                <c:v>166.24760607564752</c:v>
              </c:pt>
              <c:pt idx="123">
                <c:v>163.874444371641</c:v>
              </c:pt>
              <c:pt idx="124">
                <c:v>162.54206612104528</c:v>
              </c:pt>
              <c:pt idx="125">
                <c:v>163.09416581719921</c:v>
              </c:pt>
              <c:pt idx="126">
                <c:v>166.65769301457306</c:v>
              </c:pt>
              <c:pt idx="127">
                <c:v>166.93101496427226</c:v>
              </c:pt>
              <c:pt idx="128">
                <c:v>165.41695547783894</c:v>
              </c:pt>
              <c:pt idx="129">
                <c:v>166.61834550449481</c:v>
              </c:pt>
              <c:pt idx="130">
                <c:v>166.88236223433043</c:v>
              </c:pt>
              <c:pt idx="131">
                <c:v>169.70287128297497</c:v>
              </c:pt>
              <c:pt idx="132">
                <c:v>168.17267517487522</c:v>
              </c:pt>
              <c:pt idx="133">
                <c:v>171.85305358755977</c:v>
              </c:pt>
              <c:pt idx="134">
                <c:v>173.0056632691267</c:v>
              </c:pt>
              <c:pt idx="135">
                <c:v>173.09146545095786</c:v>
              </c:pt>
              <c:pt idx="136">
                <c:v>173.74079228811502</c:v>
              </c:pt>
              <c:pt idx="137">
                <c:v>178.65880348698045</c:v>
              </c:pt>
              <c:pt idx="138">
                <c:v>180.56570186941903</c:v>
              </c:pt>
              <c:pt idx="139">
                <c:v>185.3364121870992</c:v>
              </c:pt>
              <c:pt idx="140">
                <c:v>184.85118344024954</c:v>
              </c:pt>
              <c:pt idx="141">
                <c:v>188.36633941057599</c:v>
              </c:pt>
              <c:pt idx="142">
                <c:v>188.48442703543208</c:v>
              </c:pt>
              <c:pt idx="143">
                <c:v>186.14045726872044</c:v>
              </c:pt>
              <c:pt idx="144">
                <c:v>195.65087084905633</c:v>
              </c:pt>
              <c:pt idx="145">
                <c:v>200.25415786575448</c:v>
              </c:pt>
              <c:pt idx="146">
                <c:v>203.26926410234114</c:v>
              </c:pt>
              <c:pt idx="147">
                <c:v>200.96479120466674</c:v>
              </c:pt>
              <c:pt idx="148">
                <c:v>206.94183722812249</c:v>
              </c:pt>
              <c:pt idx="149">
                <c:v>212.14608751230369</c:v>
              </c:pt>
              <c:pt idx="150">
                <c:v>214.34589802691201</c:v>
              </c:pt>
              <c:pt idx="151">
                <c:v>212.70755046732182</c:v>
              </c:pt>
              <c:pt idx="152">
                <c:v>208.59142545904803</c:v>
              </c:pt>
              <c:pt idx="153">
                <c:v>204.43577871491999</c:v>
              </c:pt>
              <c:pt idx="154">
                <c:v>212.85250885390295</c:v>
              </c:pt>
              <c:pt idx="155">
                <c:v>213.56641784566952</c:v>
              </c:pt>
              <c:pt idx="156">
                <c:v>224.67647975877108</c:v>
              </c:pt>
              <c:pt idx="157">
                <c:v>232.30457582792212</c:v>
              </c:pt>
              <c:pt idx="158">
                <c:v>236.34781500884904</c:v>
              </c:pt>
              <c:pt idx="159">
                <c:v>243.19511237786469</c:v>
              </c:pt>
              <c:pt idx="160">
                <c:v>239.9720925191375</c:v>
              </c:pt>
              <c:pt idx="161">
                <c:v>238.33277885026172</c:v>
              </c:pt>
              <c:pt idx="162">
                <c:v>236.70466377234186</c:v>
              </c:pt>
              <c:pt idx="163">
                <c:v>238.5933224087419</c:v>
              </c:pt>
              <c:pt idx="164">
                <c:v>239.06062685346436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100.61692867959012</c:v>
              </c:pt>
              <c:pt idx="69">
                <c:v>101.30819339340816</c:v>
              </c:pt>
              <c:pt idx="70">
                <c:v>101.9849142979119</c:v>
              </c:pt>
              <c:pt idx="71">
                <c:v>102.69172496764814</c:v>
              </c:pt>
              <c:pt idx="72">
                <c:v>103.38305016985584</c:v>
              </c:pt>
              <c:pt idx="73">
                <c:v>104.10370196604418</c:v>
              </c:pt>
              <c:pt idx="74">
                <c:v>104.82320473598799</c:v>
              </c:pt>
              <c:pt idx="75">
                <c:v>105.51414127469627</c:v>
              </c:pt>
              <c:pt idx="76">
                <c:v>106.2234464533398</c:v>
              </c:pt>
              <c:pt idx="77">
                <c:v>106.90569650218133</c:v>
              </c:pt>
              <c:pt idx="78">
                <c:v>107.6126375870014</c:v>
              </c:pt>
              <c:pt idx="79">
                <c:v>108.319873726759</c:v>
              </c:pt>
              <c:pt idx="80">
                <c:v>108.95931815336847</c:v>
              </c:pt>
              <c:pt idx="81">
                <c:v>109.66994894151647</c:v>
              </c:pt>
              <c:pt idx="82">
                <c:v>110.35957503207736</c:v>
              </c:pt>
              <c:pt idx="83">
                <c:v>111.07415299408186</c:v>
              </c:pt>
              <c:pt idx="84">
                <c:v>111.76606302789001</c:v>
              </c:pt>
              <c:pt idx="85">
                <c:v>112.47928748676431</c:v>
              </c:pt>
              <c:pt idx="86">
                <c:v>113.19179829378812</c:v>
              </c:pt>
              <c:pt idx="87">
                <c:v>113.88159786677325</c:v>
              </c:pt>
              <c:pt idx="88">
                <c:v>114.59676912363052</c:v>
              </c:pt>
              <c:pt idx="89">
                <c:v>115.29276078430169</c:v>
              </c:pt>
              <c:pt idx="90">
                <c:v>116.01614643847508</c:v>
              </c:pt>
              <c:pt idx="91">
                <c:v>116.74303459484413</c:v>
              </c:pt>
              <c:pt idx="92">
                <c:v>117.40309921124792</c:v>
              </c:pt>
              <c:pt idx="93">
                <c:v>118.13851882143952</c:v>
              </c:pt>
              <c:pt idx="94">
                <c:v>118.85423385998148</c:v>
              </c:pt>
              <c:pt idx="95">
                <c:v>119.59620489069647</c:v>
              </c:pt>
              <c:pt idx="96">
                <c:v>120.31541292103239</c:v>
              </c:pt>
              <c:pt idx="97">
                <c:v>121.05844477328304</c:v>
              </c:pt>
              <c:pt idx="98">
                <c:v>121.79968009773928</c:v>
              </c:pt>
              <c:pt idx="99">
                <c:v>122.5123241907568</c:v>
              </c:pt>
              <c:pt idx="100">
                <c:v>123.24408874427988</c:v>
              </c:pt>
              <c:pt idx="101">
                <c:v>123.94927592701119</c:v>
              </c:pt>
              <c:pt idx="102">
                <c:v>124.67576895255596</c:v>
              </c:pt>
              <c:pt idx="103">
                <c:v>125.40192181052937</c:v>
              </c:pt>
              <c:pt idx="104">
                <c:v>126.0806124102327</c:v>
              </c:pt>
              <c:pt idx="105">
                <c:v>126.80331557003953</c:v>
              </c:pt>
              <c:pt idx="106">
                <c:v>127.48107483914106</c:v>
              </c:pt>
              <c:pt idx="107">
                <c:v>128.1463233704327</c:v>
              </c:pt>
              <c:pt idx="108">
                <c:v>128.75509134142794</c:v>
              </c:pt>
              <c:pt idx="109">
                <c:v>129.35178796082849</c:v>
              </c:pt>
              <c:pt idx="110">
                <c:v>129.92426863998301</c:v>
              </c:pt>
              <c:pt idx="111">
                <c:v>130.45732095574061</c:v>
              </c:pt>
              <c:pt idx="112">
                <c:v>130.9835253438377</c:v>
              </c:pt>
              <c:pt idx="113">
                <c:v>131.46855874236817</c:v>
              </c:pt>
              <c:pt idx="114">
                <c:v>131.94904650110519</c:v>
              </c:pt>
              <c:pt idx="115">
                <c:v>132.4144138518069</c:v>
              </c:pt>
              <c:pt idx="116">
                <c:v>132.82600341377582</c:v>
              </c:pt>
              <c:pt idx="117">
                <c:v>133.27476714131041</c:v>
              </c:pt>
              <c:pt idx="118">
                <c:v>133.70463112325683</c:v>
              </c:pt>
              <c:pt idx="119">
                <c:v>134.15041375526218</c:v>
              </c:pt>
              <c:pt idx="120">
                <c:v>134.58675378221938</c:v>
              </c:pt>
              <c:pt idx="121">
                <c:v>135.04437489343306</c:v>
              </c:pt>
              <c:pt idx="122">
                <c:v>135.51164635545001</c:v>
              </c:pt>
              <c:pt idx="123">
                <c:v>135.97418423982231</c:v>
              </c:pt>
              <c:pt idx="124">
                <c:v>136.46346776665177</c:v>
              </c:pt>
              <c:pt idx="125">
                <c:v>136.94850279278234</c:v>
              </c:pt>
              <c:pt idx="126">
                <c:v>137.46978423745705</c:v>
              </c:pt>
              <c:pt idx="127">
                <c:v>138.00831002271295</c:v>
              </c:pt>
              <c:pt idx="128">
                <c:v>138.50950348525976</c:v>
              </c:pt>
              <c:pt idx="129">
                <c:v>139.07943877857761</c:v>
              </c:pt>
              <c:pt idx="130">
                <c:v>139.64640470935166</c:v>
              </c:pt>
              <c:pt idx="131">
                <c:v>140.25316167582696</c:v>
              </c:pt>
              <c:pt idx="132">
                <c:v>140.8610334446972</c:v>
              </c:pt>
              <c:pt idx="133">
                <c:v>141.51621641271839</c:v>
              </c:pt>
              <c:pt idx="134">
                <c:v>142.20000978417394</c:v>
              </c:pt>
              <c:pt idx="135">
                <c:v>142.89421920455715</c:v>
              </c:pt>
              <c:pt idx="136">
                <c:v>143.64795641113085</c:v>
              </c:pt>
              <c:pt idx="137">
                <c:v>144.4215105790054</c:v>
              </c:pt>
              <c:pt idx="138">
                <c:v>145.26236035736102</c:v>
              </c:pt>
              <c:pt idx="139">
                <c:v>146.14041650139413</c:v>
              </c:pt>
              <c:pt idx="140">
                <c:v>146.96008109189009</c:v>
              </c:pt>
              <c:pt idx="141">
                <c:v>147.89313997338991</c:v>
              </c:pt>
              <c:pt idx="142">
                <c:v>148.81629294150142</c:v>
              </c:pt>
              <c:pt idx="143">
                <c:v>149.79130148834926</c:v>
              </c:pt>
              <c:pt idx="144">
                <c:v>150.75924008740029</c:v>
              </c:pt>
              <c:pt idx="145">
                <c:v>151.78664731101512</c:v>
              </c:pt>
              <c:pt idx="146">
                <c:v>152.83154526702651</c:v>
              </c:pt>
              <c:pt idx="147">
                <c:v>153.85530932528758</c:v>
              </c:pt>
              <c:pt idx="148">
                <c:v>154.92112943037972</c:v>
              </c:pt>
              <c:pt idx="149">
                <c:v>155.95959038377038</c:v>
              </c:pt>
              <c:pt idx="150">
                <c:v>157.04032685441837</c:v>
              </c:pt>
              <c:pt idx="151">
                <c:v>158.13042846412714</c:v>
              </c:pt>
              <c:pt idx="152">
                <c:v>159.15880505415058</c:v>
              </c:pt>
              <c:pt idx="153">
                <c:v>160.26840367947611</c:v>
              </c:pt>
              <c:pt idx="154">
                <c:v>161.35459316239911</c:v>
              </c:pt>
              <c:pt idx="155">
                <c:v>162.48789245058512</c:v>
              </c:pt>
              <c:pt idx="156">
                <c:v>163.59103477787369</c:v>
              </c:pt>
              <c:pt idx="157">
                <c:v>164.73423536078769</c:v>
              </c:pt>
              <c:pt idx="158">
                <c:v>165.87852699968909</c:v>
              </c:pt>
              <c:pt idx="159">
                <c:v>166.98331442647293</c:v>
              </c:pt>
              <c:pt idx="160">
                <c:v>168.12390770499968</c:v>
              </c:pt>
              <c:pt idx="161">
                <c:v>169.22300472704475</c:v>
              </c:pt>
              <c:pt idx="162">
                <c:v>170.3541007433505</c:v>
              </c:pt>
              <c:pt idx="163">
                <c:v>171.47999015979619</c:v>
              </c:pt>
              <c:pt idx="164">
                <c:v>172.49301561714285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99.276544699495943</c:v>
              </c:pt>
              <c:pt idx="69">
                <c:v>99.51053144274394</c:v>
              </c:pt>
              <c:pt idx="70">
                <c:v>101.05055799900806</c:v>
              </c:pt>
              <c:pt idx="71">
                <c:v>100.11949631813158</c:v>
              </c:pt>
              <c:pt idx="72">
                <c:v>98.481192942117843</c:v>
              </c:pt>
              <c:pt idx="73">
                <c:v>103.79352724815563</c:v>
              </c:pt>
              <c:pt idx="74">
                <c:v>107.42858284654579</c:v>
              </c:pt>
              <c:pt idx="75">
                <c:v>106.75625781587931</c:v>
              </c:pt>
              <c:pt idx="76">
                <c:v>108.17724023164939</c:v>
              </c:pt>
              <c:pt idx="77">
                <c:v>110.42183716743342</c:v>
              </c:pt>
              <c:pt idx="78">
                <c:v>116.26147282564908</c:v>
              </c:pt>
              <c:pt idx="79">
                <c:v>119.61259625981945</c:v>
              </c:pt>
              <c:pt idx="80">
                <c:v>123.53879569713729</c:v>
              </c:pt>
              <c:pt idx="81">
                <c:v>122.42333090386607</c:v>
              </c:pt>
              <c:pt idx="82">
                <c:v>124.21556680269026</c:v>
              </c:pt>
              <c:pt idx="83">
                <c:v>120.78752102925235</c:v>
              </c:pt>
              <c:pt idx="84">
                <c:v>118.9896080755654</c:v>
              </c:pt>
              <c:pt idx="85">
                <c:v>121.69322393568883</c:v>
              </c:pt>
              <c:pt idx="86">
                <c:v>121.55867603808558</c:v>
              </c:pt>
              <c:pt idx="87">
                <c:v>121.98783943849264</c:v>
              </c:pt>
              <c:pt idx="88">
                <c:v>120.62625956225665</c:v>
              </c:pt>
              <c:pt idx="89">
                <c:v>121.83267703045532</c:v>
              </c:pt>
              <c:pt idx="90">
                <c:v>124.67193420630197</c:v>
              </c:pt>
              <c:pt idx="91">
                <c:v>128.139083112284</c:v>
              </c:pt>
              <c:pt idx="92">
                <c:v>128.71833029628576</c:v>
              </c:pt>
              <c:pt idx="93">
                <c:v>128.13121236788953</c:v>
              </c:pt>
              <c:pt idx="94">
                <c:v>131.57138100811466</c:v>
              </c:pt>
              <c:pt idx="95">
                <c:v>130.27965894360437</c:v>
              </c:pt>
              <c:pt idx="96">
                <c:v>133.77213310513059</c:v>
              </c:pt>
              <c:pt idx="97">
                <c:v>128.57318742401824</c:v>
              </c:pt>
              <c:pt idx="98">
                <c:v>126.55773585600923</c:v>
              </c:pt>
              <c:pt idx="99">
                <c:v>129.93837254914749</c:v>
              </c:pt>
              <c:pt idx="100">
                <c:v>133.52969517657232</c:v>
              </c:pt>
              <c:pt idx="101">
                <c:v>132.29776830057818</c:v>
              </c:pt>
              <c:pt idx="102">
                <c:v>134.21830056262991</c:v>
              </c:pt>
              <c:pt idx="103">
                <c:v>131.55957788217313</c:v>
              </c:pt>
              <c:pt idx="104">
                <c:v>126.53204641872377</c:v>
              </c:pt>
              <c:pt idx="105">
                <c:v>111.16813399940206</c:v>
              </c:pt>
              <c:pt idx="106">
                <c:v>119.64860111912785</c:v>
              </c:pt>
              <c:pt idx="107">
                <c:v>122.84298646282848</c:v>
              </c:pt>
              <c:pt idx="108">
                <c:v>126.67835657879047</c:v>
              </c:pt>
              <c:pt idx="109">
                <c:v>129.50435858184082</c:v>
              </c:pt>
              <c:pt idx="110">
                <c:v>127.90475457152209</c:v>
              </c:pt>
              <c:pt idx="111">
                <c:v>129.86409204439994</c:v>
              </c:pt>
              <c:pt idx="112">
                <c:v>125.93014781850164</c:v>
              </c:pt>
              <c:pt idx="113">
                <c:v>136.93407445610106</c:v>
              </c:pt>
              <c:pt idx="114">
                <c:v>142.05098193471142</c:v>
              </c:pt>
              <c:pt idx="115">
                <c:v>142.42105878200047</c:v>
              </c:pt>
              <c:pt idx="116">
                <c:v>148.03583446199599</c:v>
              </c:pt>
              <c:pt idx="117">
                <c:v>148.83025692742009</c:v>
              </c:pt>
              <c:pt idx="118">
                <c:v>152.71884328385522</c:v>
              </c:pt>
              <c:pt idx="119">
                <c:v>156.53531833547464</c:v>
              </c:pt>
              <c:pt idx="120">
                <c:v>153.27215624316048</c:v>
              </c:pt>
              <c:pt idx="121">
                <c:v>158.46711739723591</c:v>
              </c:pt>
              <c:pt idx="122">
                <c:v>164.32978415599914</c:v>
              </c:pt>
              <c:pt idx="123">
                <c:v>159.89973177072747</c:v>
              </c:pt>
              <c:pt idx="124">
                <c:v>160.84986022255669</c:v>
              </c:pt>
              <c:pt idx="125">
                <c:v>160.94843890510094</c:v>
              </c:pt>
              <c:pt idx="126">
                <c:v>168.49694213062125</c:v>
              </c:pt>
              <c:pt idx="127">
                <c:v>171.36046145979384</c:v>
              </c:pt>
              <c:pt idx="128">
                <c:v>179.59524537157091</c:v>
              </c:pt>
              <c:pt idx="129">
                <c:v>186.19030503908471</c:v>
              </c:pt>
              <c:pt idx="130">
                <c:v>180.50222479038311</c:v>
              </c:pt>
              <c:pt idx="131">
                <c:v>185.78315037228407</c:v>
              </c:pt>
              <c:pt idx="132">
                <c:v>169.13901938975422</c:v>
              </c:pt>
              <c:pt idx="133">
                <c:v>174.14993715901406</c:v>
              </c:pt>
              <c:pt idx="134">
                <c:v>172.21599538020303</c:v>
              </c:pt>
              <c:pt idx="135">
                <c:v>170.04466244746348</c:v>
              </c:pt>
              <c:pt idx="136">
                <c:v>176.33167670610052</c:v>
              </c:pt>
              <c:pt idx="137">
                <c:v>188.37782703595633</c:v>
              </c:pt>
              <c:pt idx="138">
                <c:v>184.32773784257947</c:v>
              </c:pt>
              <c:pt idx="139">
                <c:v>193.67702923301411</c:v>
              </c:pt>
              <c:pt idx="140">
                <c:v>188.88708548483319</c:v>
              </c:pt>
              <c:pt idx="141">
                <c:v>185.94344074951385</c:v>
              </c:pt>
              <c:pt idx="142">
                <c:v>186.92188194299487</c:v>
              </c:pt>
              <c:pt idx="143">
                <c:v>181.58153831859016</c:v>
              </c:pt>
              <c:pt idx="144">
                <c:v>190.52565655857262</c:v>
              </c:pt>
              <c:pt idx="145">
                <c:v>196.96479366020878</c:v>
              </c:pt>
              <c:pt idx="146">
                <c:v>196.56793374047169</c:v>
              </c:pt>
              <c:pt idx="147">
                <c:v>193.92459138039524</c:v>
              </c:pt>
              <c:pt idx="148">
                <c:v>192.64059064436867</c:v>
              </c:pt>
              <c:pt idx="149">
                <c:v>201.22650824953379</c:v>
              </c:pt>
              <c:pt idx="150">
                <c:v>203.29366175858686</c:v>
              </c:pt>
              <c:pt idx="151">
                <c:v>199.4623447467585</c:v>
              </c:pt>
              <c:pt idx="152">
                <c:v>194.68953075906416</c:v>
              </c:pt>
              <c:pt idx="153">
                <c:v>196.09344413619829</c:v>
              </c:pt>
              <c:pt idx="154">
                <c:v>210.66714482389617</c:v>
              </c:pt>
              <c:pt idx="155">
                <c:v>210.66983056182744</c:v>
              </c:pt>
              <c:pt idx="156">
                <c:v>221.56287713292889</c:v>
              </c:pt>
              <c:pt idx="157">
                <c:v>226.06549285295753</c:v>
              </c:pt>
              <c:pt idx="158">
                <c:v>229.44376233467463</c:v>
              </c:pt>
              <c:pt idx="159">
                <c:v>235.71575584686707</c:v>
              </c:pt>
              <c:pt idx="160">
                <c:v>233.19268313863327</c:v>
              </c:pt>
              <c:pt idx="161">
                <c:v>232.89783760171218</c:v>
              </c:pt>
              <c:pt idx="162">
                <c:v>229.61531743609285</c:v>
              </c:pt>
              <c:pt idx="163">
                <c:v>228.71766218841097</c:v>
              </c:pt>
              <c:pt idx="164">
                <c:v>227.47871989918445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in val="42794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76664"/>
        <c:crosses val="autoZero"/>
        <c:auto val="0"/>
        <c:lblOffset val="100"/>
        <c:baseTimeUnit val="days"/>
        <c:majorUnit val="8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-1.4371979999999951</c:v>
                </c:pt>
                <c:pt idx="1">
                  <c:v>9.2453999999997372E-2</c:v>
                </c:pt>
                <c:pt idx="2">
                  <c:v>4.1024967795411094E-2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-5.537905753822514</c:v>
                </c:pt>
                <c:pt idx="1">
                  <c:v>2.8615692193798781</c:v>
                </c:pt>
                <c:pt idx="2">
                  <c:v>-4.6935273955202694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-3.9456250115670666</c:v>
                </c:pt>
                <c:pt idx="1">
                  <c:v>6.565953926242285</c:v>
                </c:pt>
                <c:pt idx="2">
                  <c:v>-3.9589454365001164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21.373926058436133</c:v>
                </c:pt>
                <c:pt idx="1">
                  <c:v>12.09753610779889</c:v>
                </c:pt>
                <c:pt idx="2">
                  <c:v>18.445875712800763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-2.9402610179395938</c:v>
                </c:pt>
                <c:pt idx="1">
                  <c:v>2.7087806643513845</c:v>
                </c:pt>
                <c:pt idx="2">
                  <c:v>-2.3994492673574785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4.7594559116228785</c:v>
                </c:pt>
                <c:pt idx="1">
                  <c:v>18.691539365313268</c:v>
                </c:pt>
                <c:pt idx="2">
                  <c:v>11.742959877296499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14.366550598001005</c:v>
                </c:pt>
                <c:pt idx="1">
                  <c:v>9.8646448595408387</c:v>
                </c:pt>
                <c:pt idx="2">
                  <c:v>15.527268653891246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8.8407863035678389</c:v>
                </c:pt>
                <c:pt idx="1">
                  <c:v>11.239090234343818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-1.5489938440285345</c:v>
                </c:pt>
                <c:pt idx="1">
                  <c:v>-2.1076867109670605E-2</c:v>
                </c:pt>
                <c:pt idx="2">
                  <c:v>-7.2447565420064031E-2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-8.7406188354679735</c:v>
                </c:pt>
                <c:pt idx="1">
                  <c:v>-0.62592590727849062</c:v>
                </c:pt>
                <c:pt idx="2">
                  <c:v>-7.9248689088723623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-8.4285325320538345</c:v>
                </c:pt>
                <c:pt idx="1">
                  <c:v>1.5924655625802808</c:v>
                </c:pt>
                <c:pt idx="2">
                  <c:v>-8.441231285843676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24.707867913614724</c:v>
                </c:pt>
                <c:pt idx="1">
                  <c:v>15.176670808543857</c:v>
                </c:pt>
                <c:pt idx="2">
                  <c:v>21.699388847261503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-2.1478136824521044</c:v>
                </c:pt>
                <c:pt idx="1">
                  <c:v>3.547349780879494</c:v>
                </c:pt>
                <c:pt idx="2">
                  <c:v>-1.6025864570784365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-1.8411389662962296</c:v>
                </c:pt>
                <c:pt idx="1">
                  <c:v>11.213123598740937</c:v>
                </c:pt>
                <c:pt idx="2">
                  <c:v>4.7023543091286868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10.392029382326641</c:v>
                </c:pt>
                <c:pt idx="1">
                  <c:v>6.0465760311678052</c:v>
                </c:pt>
                <c:pt idx="2">
                  <c:v>11.512409607667372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3.8230096080230203</c:v>
                </c:pt>
                <c:pt idx="1">
                  <c:v>6.1107469581872298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0.19585814054003947</c:v>
                </c:pt>
                <c:pt idx="1">
                  <c:v>0.19585814054003947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0.30539148106853986</c:v>
                </c:pt>
                <c:pt idx="1">
                  <c:v>0.30539148106853986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4.5378875761752147</c:v>
                </c:pt>
                <c:pt idx="1">
                  <c:v>4.5378875761752147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18.448307546181542</c:v>
                </c:pt>
                <c:pt idx="1">
                  <c:v>18.448307546181542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0.99531755884134654</c:v>
                </c:pt>
                <c:pt idx="1">
                  <c:v>0.99531755884134654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14.315862839587901</c:v>
                </c:pt>
                <c:pt idx="1">
                  <c:v>14.315862839587901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11.941527146854947</c:v>
                </c:pt>
                <c:pt idx="1">
                  <c:v>11.941527146854947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10.640153795239105</c:v>
                </c:pt>
                <c:pt idx="1">
                  <c:v>10.640153795239105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8.2209986249681677E-2</c:v>
                </c:pt>
                <c:pt idx="1">
                  <c:v>8.2209986249703881E-2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-3.0954370948762189</c:v>
                </c:pt>
                <c:pt idx="1">
                  <c:v>-3.0954370948761301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-0.34094987862546278</c:v>
                </c:pt>
                <c:pt idx="1">
                  <c:v>-0.34094987862544057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21.701887479100201</c:v>
                </c:pt>
                <c:pt idx="1">
                  <c:v>21.701887479100268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1.8198970511786428</c:v>
                </c:pt>
                <c:pt idx="1">
                  <c:v>1.8198970511786872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7.1131459854602674</c:v>
                </c:pt>
                <c:pt idx="1">
                  <c:v>7.1154405310423163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8.0512815091768672</c:v>
                </c:pt>
                <c:pt idx="1">
                  <c:v>8.0703393945198663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5.5394226800041579</c:v>
                </c:pt>
                <c:pt idx="1">
                  <c:v>5.5568041303794669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0.19585814054003947</c:v>
                </c:pt>
                <c:pt idx="1">
                  <c:v>0.19585814054003947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0.30539148106853986</c:v>
                </c:pt>
                <c:pt idx="1">
                  <c:v>0.30539148106853986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4.5378875761752147</c:v>
                </c:pt>
                <c:pt idx="1">
                  <c:v>4.5378875761752147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18.448307546181542</c:v>
                </c:pt>
                <c:pt idx="1">
                  <c:v>18.448307546181542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0.99531755884134654</c:v>
                </c:pt>
                <c:pt idx="1">
                  <c:v>0.99531755884134654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14.315862839587901</c:v>
                </c:pt>
                <c:pt idx="1">
                  <c:v>14.315862839587901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11.941527146854947</c:v>
                </c:pt>
                <c:pt idx="1">
                  <c:v>11.941527146854947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10.640153795239105</c:v>
                </c:pt>
                <c:pt idx="1">
                  <c:v>10.640153795239105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8.2209986249681677E-2</c:v>
                </c:pt>
                <c:pt idx="1">
                  <c:v>8.2209986249703881E-2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-3.0954370948762189</c:v>
                </c:pt>
                <c:pt idx="1">
                  <c:v>-3.0954370948761301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-0.34094987862546278</c:v>
                </c:pt>
                <c:pt idx="1">
                  <c:v>-0.34094987862544057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21.701887479100201</c:v>
                </c:pt>
                <c:pt idx="1">
                  <c:v>21.701887479100268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1.8198970511786428</c:v>
                </c:pt>
                <c:pt idx="1">
                  <c:v>1.8198970511786872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7.1131459854602674</c:v>
                </c:pt>
                <c:pt idx="1">
                  <c:v>7.1154405310423163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8.0512815091768672</c:v>
                </c:pt>
                <c:pt idx="1">
                  <c:v>8.0703393945198663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5.5394226800041579</c:v>
                </c:pt>
                <c:pt idx="1">
                  <c:v>5.5568041303794669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C9CD3201-0D8C-AA4D-BBF0-FC2D825FE1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C97C17C8-EB17-D342-B213-C05A65F5AF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095630556693045"/>
                  <c:y val="-1.5425695930266001E-2"/>
                </c:manualLayout>
              </c:layout>
              <c:tx>
                <c:rich>
                  <a:bodyPr/>
                  <a:lstStyle/>
                  <a:p>
                    <a:fld id="{10795393-B6E8-EC46-B259-D319C214CC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0B6B4003-2B3A-9B49-B7C9-46912F77BB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BB383D4B-CAA6-EF4B-8647-7991469F94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8AB1C42F-CFFB-0C4E-BF9C-4625FCB5DB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7E744FA-3E9D-7841-B808-AB86CF1EFF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12121C0-C89E-E44E-BDF3-5C7C2FC36D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419FB02-6278-9D44-B74B-8FC3A9DF30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5114EF1-B7C0-8149-BC81-E8855122C6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0EDB962-2427-BE4B-95E7-748BDC3D74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CE9050E-A4E3-374D-84D4-22F755A5BE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DF19BBC-2E4D-494E-9586-CCAF00AB40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0.125</c:v>
              </c:pt>
              <c:pt idx="2">
                <c:v>1.125</c:v>
              </c:pt>
              <c:pt idx="3">
                <c:v>1.875</c:v>
              </c:pt>
              <c:pt idx="4">
                <c:v>3.625</c:v>
              </c:pt>
              <c:pt idx="5">
                <c:v>4.875</c:v>
              </c:pt>
              <c:pt idx="6">
                <c:v>7.125</c:v>
              </c:pt>
              <c:pt idx="7">
                <c:v>10.375</c:v>
              </c:pt>
              <c:pt idx="8">
                <c:v>12.375</c:v>
              </c:pt>
              <c:pt idx="9">
                <c:v>15.625</c:v>
              </c:pt>
              <c:pt idx="10">
                <c:v>18.375</c:v>
              </c:pt>
              <c:pt idx="11">
                <c:v>20.375</c:v>
              </c:pt>
              <c:pt idx="12">
                <c:v>23.625</c:v>
              </c:pt>
              <c:pt idx="13">
                <c:v>25.375</c:v>
              </c:pt>
            </c:numLit>
          </c:xVal>
          <c:yVal>
            <c:numLit>
              <c:formatCode>General</c:formatCode>
              <c:ptCount val="15"/>
              <c:pt idx="1">
                <c:v>7.0447450219729859</c:v>
              </c:pt>
              <c:pt idx="2">
                <c:v>8.5250000000000004</c:v>
              </c:pt>
              <c:pt idx="3">
                <c:v>8.7252700000000001</c:v>
              </c:pt>
              <c:pt idx="4">
                <c:v>9.0150000000000006</c:v>
              </c:pt>
              <c:pt idx="5">
                <c:v>9.06</c:v>
              </c:pt>
              <c:pt idx="6">
                <c:v>9.7650000000000006</c:v>
              </c:pt>
              <c:pt idx="7">
                <c:v>10.982899999999999</c:v>
              </c:pt>
              <c:pt idx="8">
                <c:v>11.105699999999999</c:v>
              </c:pt>
              <c:pt idx="9">
                <c:v>11.460379999999999</c:v>
              </c:pt>
              <c:pt idx="10">
                <c:v>11.46252</c:v>
              </c:pt>
              <c:pt idx="11">
                <c:v>11.611499999999999</c:v>
              </c:pt>
              <c:pt idx="12">
                <c:v>11.628360000000001</c:v>
              </c:pt>
              <c:pt idx="13">
                <c:v>11.534079999999999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EFEDF4-CAB4-4346-8062-9E0F78A55A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34D68C-407D-B54C-AE2E-F8389E2E8A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EC0B14F5-0C51-FB41-9D3E-46615DF925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B490F78D-B79A-B84E-A6B2-7F0DEF25DD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6AEBE87-ED2A-1541-96BD-945596E954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7DBCEDC7-84D2-7041-B61C-475AFB6D65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5623981F-A459-134B-BF3B-41CF8D40F8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BAF046F-D29B-2A49-AB6D-4273D9A688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070696FD-E00D-594F-AA78-E88CBB7A3E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CE65FDC-3E28-3B4B-BBDC-F0CE0815B0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8FB3622-DD99-D24D-A42C-A781BBB463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1.8083333333333333</c:v>
              </c:pt>
              <c:pt idx="2">
                <c:v>4.9194444444444443</c:v>
              </c:pt>
              <c:pt idx="3">
                <c:v>6</c:v>
              </c:pt>
              <c:pt idx="4">
                <c:v>7.0861111111111112</c:v>
              </c:pt>
              <c:pt idx="5">
                <c:v>10</c:v>
              </c:pt>
              <c:pt idx="6">
                <c:v>11.08611111111111</c:v>
              </c:pt>
              <c:pt idx="7">
                <c:v>11.919444444444444</c:v>
              </c:pt>
              <c:pt idx="8">
                <c:v>14.919444444444444</c:v>
              </c:pt>
              <c:pt idx="9">
                <c:v>16</c:v>
              </c:pt>
              <c:pt idx="10">
                <c:v>18.919444444444444</c:v>
              </c:pt>
              <c:pt idx="11">
                <c:v>22.994444444444444</c:v>
              </c:pt>
            </c:numLit>
          </c:xVal>
          <c:yVal>
            <c:numLit>
              <c:formatCode>General</c:formatCode>
              <c:ptCount val="12"/>
              <c:pt idx="1">
                <c:v>8.31</c:v>
              </c:pt>
              <c:pt idx="2">
                <c:v>9.1300000000000008</c:v>
              </c:pt>
              <c:pt idx="3">
                <c:v>9.5350000000000001</c:v>
              </c:pt>
              <c:pt idx="4">
                <c:v>9.84</c:v>
              </c:pt>
              <c:pt idx="5">
                <c:v>10.53</c:v>
              </c:pt>
              <c:pt idx="6">
                <c:v>10.744999999999999</c:v>
              </c:pt>
              <c:pt idx="7">
                <c:v>10.95</c:v>
              </c:pt>
              <c:pt idx="8">
                <c:v>11.265000000000001</c:v>
              </c:pt>
              <c:pt idx="9">
                <c:v>11.18</c:v>
              </c:pt>
              <c:pt idx="10">
                <c:v>11.39</c:v>
              </c:pt>
              <c:pt idx="11">
                <c:v>11.34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6.5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91413DEA-700C-9940-AC4E-09362BDB37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7.1310344157539951E-2"/>
                  <c:y val="-6.4818973465975357E-2"/>
                </c:manualLayout>
              </c:layout>
              <c:tx>
                <c:rich>
                  <a:bodyPr/>
                  <a:lstStyle/>
                  <a:p>
                    <a:fld id="{924392E7-EB58-354C-824F-5A015489EA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27B5363F-B3A8-304B-A3DB-0281F213F1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AEE600B7-D44F-BD4F-81E7-6EC4AC91BA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698BA726-3045-1940-BA4A-249E23C417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265D827-C492-B54C-A929-821B8215D0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BED3C71A-9C88-6C45-A516-B705F8E7D2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ED6AC98-9247-A140-8184-ACADDD9B3F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12EB55A-F688-3C44-80BD-C430D18E92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D6D085D-90B7-0A43-82EF-9BEA9EC6A0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08475E4-74EF-E645-A7AE-AD0309ACD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27C0E94-0E04-7448-8DAA-7B30557215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A6FC761-DD3C-D748-95C7-8D7739E3A1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0.125</c:v>
              </c:pt>
              <c:pt idx="2">
                <c:v>1.125</c:v>
              </c:pt>
              <c:pt idx="3">
                <c:v>1.875</c:v>
              </c:pt>
              <c:pt idx="4">
                <c:v>3.625</c:v>
              </c:pt>
              <c:pt idx="5">
                <c:v>4.875</c:v>
              </c:pt>
              <c:pt idx="6">
                <c:v>7.125</c:v>
              </c:pt>
              <c:pt idx="7">
                <c:v>10.375</c:v>
              </c:pt>
              <c:pt idx="8">
                <c:v>12.375</c:v>
              </c:pt>
              <c:pt idx="9">
                <c:v>15.625</c:v>
              </c:pt>
              <c:pt idx="10">
                <c:v>18.375</c:v>
              </c:pt>
              <c:pt idx="11">
                <c:v>20.375</c:v>
              </c:pt>
              <c:pt idx="12">
                <c:v>23.625</c:v>
              </c:pt>
              <c:pt idx="13">
                <c:v>25.375</c:v>
              </c:pt>
            </c:numLit>
          </c:xVal>
          <c:yVal>
            <c:numLit>
              <c:formatCode>General</c:formatCode>
              <c:ptCount val="15"/>
              <c:pt idx="1">
                <c:v>7.0447450219729859</c:v>
              </c:pt>
              <c:pt idx="2">
                <c:v>8.5250000000000004</c:v>
              </c:pt>
              <c:pt idx="3">
                <c:v>8.7252700000000001</c:v>
              </c:pt>
              <c:pt idx="4">
                <c:v>9.0150000000000006</c:v>
              </c:pt>
              <c:pt idx="5">
                <c:v>9.06</c:v>
              </c:pt>
              <c:pt idx="6">
                <c:v>9.7650000000000006</c:v>
              </c:pt>
              <c:pt idx="7">
                <c:v>10.982899999999999</c:v>
              </c:pt>
              <c:pt idx="8">
                <c:v>11.105699999999999</c:v>
              </c:pt>
              <c:pt idx="9">
                <c:v>11.460379999999999</c:v>
              </c:pt>
              <c:pt idx="10">
                <c:v>11.46252</c:v>
              </c:pt>
              <c:pt idx="11">
                <c:v>11.611499999999999</c:v>
              </c:pt>
              <c:pt idx="12">
                <c:v>11.628360000000001</c:v>
              </c:pt>
              <c:pt idx="13">
                <c:v>11.534079999999999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9050C180-8E17-9D4F-A556-5DB0258336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92206432-CC99-C149-BA3C-B7F0423215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037E9500-362C-B04B-A42E-30E7FF8F6F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1.7611111111111111</c:v>
              </c:pt>
              <c:pt idx="7">
                <c:v>4.4194444444444443</c:v>
              </c:pt>
              <c:pt idx="8">
                <c:v>5</c:v>
              </c:pt>
            </c:numLit>
          </c:xVal>
          <c:yVal>
            <c:numLit>
              <c:formatCode>General</c:formatCode>
              <c:ptCount val="9"/>
              <c:pt idx="3">
                <c:v>8.41</c:v>
              </c:pt>
              <c:pt idx="7">
                <c:v>9.08</c:v>
              </c:pt>
              <c:pt idx="8">
                <c:v>8.2903700000000011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{"","","","BWFL26","","","","NEDNAM01","NEDX2030",""}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  <c:pt idx="8">
                    <c:v>NEDX2030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6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58391</xdr:rowOff>
    </xdr:from>
    <xdr:to>
      <xdr:col>12</xdr:col>
      <xdr:colOff>405086</xdr:colOff>
      <xdr:row>33</xdr:row>
      <xdr:rowOff>120431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A4CC4-181D-39D6-045A-149DDC64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724" y="3021724"/>
          <a:ext cx="5835431" cy="289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ri@ijg.net" TargetMode="External"/><Relationship Id="rId2" Type="http://schemas.openxmlformats.org/officeDocument/2006/relationships/hyperlink" Target="mailto:hugo@ijg.net" TargetMode="External"/><Relationship Id="rId1" Type="http://schemas.openxmlformats.org/officeDocument/2006/relationships/hyperlink" Target="mailto:leon@ijg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baseColWidth="10" defaultColWidth="9.1640625" defaultRowHeight="15"/>
  <cols>
    <col min="1" max="1" width="10.1640625" style="7" bestFit="1" customWidth="1"/>
    <col min="2" max="3" width="19" style="94" bestFit="1" customWidth="1"/>
    <col min="4" max="4" width="2.83203125" style="93" customWidth="1"/>
    <col min="5" max="5" width="2.83203125" style="92" customWidth="1"/>
    <col min="6" max="6" width="10.6640625" style="7" bestFit="1" customWidth="1"/>
    <col min="7" max="8" width="9.1640625" style="7"/>
    <col min="9" max="9" width="2.83203125" style="91" customWidth="1"/>
    <col min="10" max="10" width="10.1640625" style="7" bestFit="1" customWidth="1"/>
    <col min="11" max="12" width="9.1640625" style="7"/>
    <col min="13" max="13" width="2.6640625" style="91" customWidth="1"/>
    <col min="14" max="14" width="10.1640625" style="7" bestFit="1" customWidth="1"/>
    <col min="15" max="16" width="9.1640625" style="7"/>
    <col min="17" max="17" width="2.83203125" style="91" customWidth="1"/>
    <col min="18" max="18" width="10.1640625" style="7" bestFit="1" customWidth="1"/>
    <col min="19" max="20" width="9.1640625" style="7"/>
    <col min="21" max="21" width="2.83203125" style="91" customWidth="1"/>
    <col min="22" max="22" width="10.1640625" style="7" bestFit="1" customWidth="1"/>
    <col min="23" max="24" width="9.1640625" style="7"/>
    <col min="25" max="25" width="2.83203125" style="91" customWidth="1"/>
    <col min="26" max="26" width="10.1640625" style="7" bestFit="1" customWidth="1"/>
    <col min="27" max="28" width="9.1640625" style="7"/>
    <col min="29" max="29" width="2.83203125" style="91" customWidth="1"/>
    <col min="30" max="30" width="10.1640625" style="7" bestFit="1" customWidth="1"/>
    <col min="31" max="32" width="9.1640625" style="7"/>
    <col min="33" max="33" width="2.83203125" style="91" customWidth="1"/>
    <col min="34" max="16384" width="9.16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90" zoomScaleNormal="90" zoomScalePageLayoutView="33" workbookViewId="0">
      <selection activeCell="E16" sqref="E16:M16"/>
    </sheetView>
  </sheetViews>
  <sheetFormatPr baseColWidth="10" defaultColWidth="8.83203125" defaultRowHeight="14"/>
  <cols>
    <col min="1" max="2" width="8.83203125" style="102"/>
    <col min="3" max="3" width="3.5" style="1" customWidth="1"/>
    <col min="4" max="4" width="2" style="1" customWidth="1"/>
    <col min="5" max="5" width="9.5" style="1" customWidth="1"/>
    <col min="6" max="6" width="8.1640625" style="1" customWidth="1"/>
    <col min="7" max="9" width="8.83203125" style="1"/>
    <col min="10" max="10" width="9.33203125" style="1" customWidth="1"/>
    <col min="11" max="18" width="8.83203125" style="1"/>
    <col min="19" max="19" width="2" style="1" customWidth="1"/>
    <col min="20" max="20" width="8.83203125" style="1"/>
    <col min="21" max="16384" width="8.83203125" style="102"/>
  </cols>
  <sheetData>
    <row r="1" spans="4:20" ht="1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6">
      <c r="D11" s="110"/>
      <c r="E11" s="407" t="s">
        <v>0</v>
      </c>
      <c r="F11" s="408"/>
      <c r="G11" s="408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6">
      <c r="D12" s="403"/>
      <c r="E12" s="115" t="s">
        <v>137</v>
      </c>
      <c r="F12" s="115"/>
      <c r="G12" s="115"/>
      <c r="H12" s="115" t="s">
        <v>268</v>
      </c>
      <c r="I12" s="115"/>
      <c r="J12" s="115"/>
      <c r="K12" s="115"/>
      <c r="L12" s="116"/>
      <c r="N12" s="115"/>
      <c r="O12" s="410" t="s">
        <v>112</v>
      </c>
      <c r="P12" s="410"/>
      <c r="Q12" s="410" t="s">
        <v>126</v>
      </c>
      <c r="R12" s="411"/>
      <c r="S12" s="111"/>
    </row>
    <row r="13" spans="4:20" ht="16">
      <c r="D13" s="403"/>
      <c r="E13" s="117" t="s">
        <v>155</v>
      </c>
      <c r="F13" s="117"/>
      <c r="G13" s="117"/>
      <c r="H13" s="117" t="s">
        <v>270</v>
      </c>
      <c r="I13" s="117"/>
      <c r="J13" s="117"/>
      <c r="K13" s="117"/>
      <c r="L13" s="50"/>
      <c r="N13" s="117"/>
      <c r="O13" s="117" t="s">
        <v>156</v>
      </c>
      <c r="P13" s="378"/>
      <c r="Q13" s="117" t="s">
        <v>127</v>
      </c>
      <c r="R13" s="118"/>
      <c r="S13" s="111"/>
      <c r="T13" s="110"/>
    </row>
    <row r="14" spans="4:20" ht="16">
      <c r="D14" s="403"/>
      <c r="E14" s="379" t="s">
        <v>138</v>
      </c>
      <c r="F14" s="119"/>
      <c r="G14" s="379"/>
      <c r="H14" s="119" t="s">
        <v>269</v>
      </c>
      <c r="I14" s="379"/>
      <c r="J14" s="379"/>
      <c r="K14" s="119"/>
      <c r="L14" s="120"/>
      <c r="M14" s="120"/>
      <c r="N14" s="119"/>
      <c r="O14" s="379" t="s">
        <v>113</v>
      </c>
      <c r="P14" s="379"/>
      <c r="Q14" s="119" t="s">
        <v>128</v>
      </c>
      <c r="R14" s="121"/>
      <c r="S14" s="111"/>
    </row>
    <row r="15" spans="4:20">
      <c r="D15" s="110"/>
      <c r="S15" s="111"/>
    </row>
    <row r="16" spans="4:20" ht="21">
      <c r="D16" s="110"/>
      <c r="E16" s="409" t="s">
        <v>1</v>
      </c>
      <c r="F16" s="409"/>
      <c r="G16" s="409"/>
      <c r="H16" s="409"/>
      <c r="I16" s="409"/>
      <c r="J16" s="409"/>
      <c r="K16" s="409"/>
      <c r="L16" s="409"/>
      <c r="M16" s="409"/>
      <c r="N16" s="406">
        <v>45716</v>
      </c>
      <c r="O16" s="406"/>
      <c r="P16" s="406"/>
      <c r="Q16" s="406"/>
      <c r="R16" s="406"/>
      <c r="S16" s="111"/>
    </row>
    <row r="17" spans="4:19">
      <c r="D17" s="110"/>
      <c r="E17" s="422"/>
      <c r="F17" s="422"/>
      <c r="G17" s="422"/>
      <c r="H17" s="422"/>
      <c r="I17" s="422"/>
      <c r="J17" s="422"/>
      <c r="K17" s="422"/>
      <c r="L17" s="122"/>
      <c r="M17" s="122"/>
      <c r="N17" s="122"/>
      <c r="O17" s="122"/>
      <c r="P17" s="122"/>
      <c r="Q17" s="122"/>
      <c r="R17" s="122"/>
      <c r="S17" s="111"/>
    </row>
    <row r="18" spans="4:19" ht="13.5" customHeight="1">
      <c r="D18" s="110"/>
      <c r="E18" s="422"/>
      <c r="F18" s="422"/>
      <c r="G18" s="422"/>
      <c r="H18" s="422"/>
      <c r="I18" s="422"/>
      <c r="J18" s="422"/>
      <c r="K18" s="422"/>
      <c r="L18" s="122"/>
      <c r="N18" s="423" t="s">
        <v>5</v>
      </c>
      <c r="O18" s="423"/>
      <c r="Q18" s="423" t="s">
        <v>2</v>
      </c>
      <c r="R18" s="423"/>
      <c r="S18" s="111"/>
    </row>
    <row r="19" spans="4:19" ht="13.5" customHeight="1">
      <c r="D19" s="110"/>
      <c r="E19" s="422"/>
      <c r="F19" s="422"/>
      <c r="G19" s="422"/>
      <c r="H19" s="422"/>
      <c r="I19" s="422"/>
      <c r="J19" s="422"/>
      <c r="K19" s="422"/>
      <c r="L19" s="122"/>
      <c r="N19" s="423"/>
      <c r="O19" s="423"/>
      <c r="Q19" s="423"/>
      <c r="R19" s="423"/>
      <c r="S19" s="111"/>
    </row>
    <row r="20" spans="4:19">
      <c r="D20" s="110"/>
      <c r="E20" s="422"/>
      <c r="F20" s="422"/>
      <c r="G20" s="422"/>
      <c r="H20" s="422"/>
      <c r="I20" s="422"/>
      <c r="J20" s="422"/>
      <c r="K20" s="422"/>
      <c r="L20" s="122"/>
      <c r="M20" s="122"/>
      <c r="N20" s="122"/>
      <c r="O20" s="122"/>
      <c r="P20" s="122"/>
      <c r="Q20" s="122"/>
      <c r="R20" s="122"/>
      <c r="S20" s="111"/>
    </row>
    <row r="21" spans="4:19" ht="13.25" customHeight="1">
      <c r="D21" s="110"/>
      <c r="E21" s="422"/>
      <c r="F21" s="422"/>
      <c r="G21" s="422"/>
      <c r="H21" s="422"/>
      <c r="I21" s="422"/>
      <c r="J21" s="422"/>
      <c r="K21" s="422"/>
      <c r="L21" s="122"/>
      <c r="M21" s="7"/>
      <c r="N21" s="425" t="s">
        <v>140</v>
      </c>
      <c r="O21" s="425"/>
      <c r="Q21" s="412" t="s">
        <v>29</v>
      </c>
      <c r="R21" s="412"/>
      <c r="S21" s="111"/>
    </row>
    <row r="22" spans="4:19" ht="15">
      <c r="D22" s="110"/>
      <c r="E22" s="422"/>
      <c r="F22" s="422"/>
      <c r="G22" s="422"/>
      <c r="H22" s="422"/>
      <c r="I22" s="422"/>
      <c r="J22" s="422"/>
      <c r="K22" s="422"/>
      <c r="L22" s="122"/>
      <c r="M22" s="7"/>
      <c r="N22" s="7"/>
      <c r="O22" s="122"/>
      <c r="R22" s="122"/>
      <c r="S22" s="111"/>
    </row>
    <row r="23" spans="4:19" ht="13.5" customHeight="1">
      <c r="D23" s="110"/>
      <c r="E23" s="422"/>
      <c r="F23" s="422"/>
      <c r="G23" s="422"/>
      <c r="H23" s="422"/>
      <c r="I23" s="422"/>
      <c r="J23" s="422"/>
      <c r="K23" s="422"/>
      <c r="L23" s="122"/>
      <c r="N23" s="424" t="s">
        <v>4</v>
      </c>
      <c r="O23" s="424"/>
      <c r="Q23" s="423" t="s">
        <v>3</v>
      </c>
      <c r="R23" s="423"/>
      <c r="S23" s="111"/>
    </row>
    <row r="24" spans="4:19" ht="13.25" customHeight="1">
      <c r="D24" s="110"/>
      <c r="E24" s="422"/>
      <c r="F24" s="422"/>
      <c r="G24" s="422"/>
      <c r="H24" s="422"/>
      <c r="I24" s="422"/>
      <c r="J24" s="422"/>
      <c r="K24" s="422"/>
      <c r="L24" s="122"/>
      <c r="N24" s="424"/>
      <c r="O24" s="424"/>
      <c r="Q24" s="423"/>
      <c r="R24" s="423"/>
      <c r="S24" s="111"/>
    </row>
    <row r="25" spans="4:19" ht="13.25" customHeight="1">
      <c r="D25" s="110"/>
      <c r="E25" s="422"/>
      <c r="F25" s="422"/>
      <c r="G25" s="422"/>
      <c r="H25" s="422"/>
      <c r="I25" s="422"/>
      <c r="J25" s="422"/>
      <c r="K25" s="422"/>
      <c r="L25" s="122"/>
      <c r="N25" s="123"/>
      <c r="O25" s="123"/>
      <c r="S25" s="111"/>
    </row>
    <row r="26" spans="4:19" ht="13.25" customHeight="1">
      <c r="D26" s="110"/>
      <c r="E26" s="422"/>
      <c r="F26" s="422"/>
      <c r="G26" s="422"/>
      <c r="H26" s="422"/>
      <c r="I26" s="422"/>
      <c r="J26" s="422"/>
      <c r="K26" s="422"/>
      <c r="L26" s="122"/>
      <c r="N26" s="412" t="s">
        <v>56</v>
      </c>
      <c r="O26" s="412"/>
      <c r="Q26" s="412" t="s">
        <v>84</v>
      </c>
      <c r="R26" s="412"/>
      <c r="S26" s="111"/>
    </row>
    <row r="27" spans="4:19">
      <c r="D27" s="110"/>
      <c r="E27" s="422"/>
      <c r="F27" s="422"/>
      <c r="G27" s="422"/>
      <c r="H27" s="422"/>
      <c r="I27" s="422"/>
      <c r="J27" s="422"/>
      <c r="K27" s="422"/>
      <c r="L27" s="122"/>
      <c r="Q27" s="122"/>
      <c r="R27" s="122"/>
      <c r="S27" s="111"/>
    </row>
    <row r="28" spans="4:19" ht="13.25" customHeight="1">
      <c r="D28" s="110"/>
      <c r="E28" s="422"/>
      <c r="F28" s="422"/>
      <c r="G28" s="422"/>
      <c r="H28" s="422"/>
      <c r="I28" s="422"/>
      <c r="J28" s="422"/>
      <c r="K28" s="422"/>
      <c r="L28" s="122"/>
      <c r="N28" s="412" t="s">
        <v>57</v>
      </c>
      <c r="O28" s="412"/>
      <c r="Q28" s="412" t="s">
        <v>61</v>
      </c>
      <c r="R28" s="412"/>
      <c r="S28" s="111"/>
    </row>
    <row r="29" spans="4:19" ht="13.25" customHeight="1">
      <c r="D29" s="110"/>
      <c r="E29" s="422"/>
      <c r="F29" s="422"/>
      <c r="G29" s="422"/>
      <c r="H29" s="422"/>
      <c r="I29" s="422"/>
      <c r="J29" s="422"/>
      <c r="K29" s="422"/>
      <c r="L29" s="122"/>
      <c r="O29" s="122"/>
      <c r="S29" s="111"/>
    </row>
    <row r="30" spans="4:19" ht="13.25" customHeight="1">
      <c r="D30" s="110"/>
      <c r="E30" s="422"/>
      <c r="F30" s="422"/>
      <c r="G30" s="422"/>
      <c r="H30" s="422"/>
      <c r="I30" s="422"/>
      <c r="J30" s="422"/>
      <c r="K30" s="422"/>
      <c r="L30" s="122"/>
      <c r="O30" s="122"/>
      <c r="Q30" s="412" t="s">
        <v>17</v>
      </c>
      <c r="R30" s="412"/>
      <c r="S30" s="111"/>
    </row>
    <row r="31" spans="4:19" ht="13.25" customHeight="1">
      <c r="D31" s="110"/>
      <c r="E31" s="422"/>
      <c r="F31" s="422"/>
      <c r="G31" s="422"/>
      <c r="H31" s="422"/>
      <c r="I31" s="422"/>
      <c r="J31" s="422"/>
      <c r="K31" s="422"/>
      <c r="L31" s="122"/>
      <c r="O31" s="122"/>
      <c r="P31" s="122"/>
      <c r="Q31" s="122"/>
      <c r="R31" s="122"/>
      <c r="S31" s="111"/>
    </row>
    <row r="32" spans="4:19">
      <c r="D32" s="110"/>
      <c r="E32" s="422"/>
      <c r="F32" s="422"/>
      <c r="G32" s="422"/>
      <c r="H32" s="422"/>
      <c r="I32" s="422"/>
      <c r="J32" s="422"/>
      <c r="K32" s="422"/>
      <c r="L32" s="122"/>
      <c r="O32" s="122"/>
      <c r="P32" s="122"/>
      <c r="Q32" s="412" t="s">
        <v>29</v>
      </c>
      <c r="R32" s="412"/>
      <c r="S32" s="111"/>
    </row>
    <row r="33" spans="4:25">
      <c r="D33" s="110"/>
      <c r="E33" s="422"/>
      <c r="F33" s="422"/>
      <c r="G33" s="422"/>
      <c r="H33" s="422"/>
      <c r="I33" s="422"/>
      <c r="J33" s="422"/>
      <c r="K33" s="422"/>
      <c r="L33" s="122"/>
      <c r="M33" s="122"/>
      <c r="N33" s="122"/>
      <c r="O33" s="122"/>
      <c r="P33" s="122"/>
      <c r="Q33" s="122"/>
      <c r="R33" s="122"/>
      <c r="S33" s="111"/>
    </row>
    <row r="34" spans="4:25" ht="13.25" customHeight="1">
      <c r="D34" s="110"/>
      <c r="E34" s="422"/>
      <c r="F34" s="422"/>
      <c r="G34" s="422"/>
      <c r="H34" s="422"/>
      <c r="I34" s="422"/>
      <c r="J34" s="422"/>
      <c r="K34" s="422"/>
      <c r="L34" s="122"/>
      <c r="O34" s="122"/>
      <c r="P34" s="122"/>
      <c r="Q34" s="122"/>
      <c r="R34" s="122"/>
      <c r="S34" s="111"/>
    </row>
    <row r="35" spans="4:25" ht="8.5" customHeight="1">
      <c r="D35" s="110"/>
      <c r="E35" s="413" t="s">
        <v>271</v>
      </c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5"/>
      <c r="S35" s="111"/>
    </row>
    <row r="36" spans="4:25" ht="13.25" customHeight="1">
      <c r="D36" s="110"/>
      <c r="E36" s="416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8"/>
      <c r="S36" s="111"/>
    </row>
    <row r="37" spans="4:25" ht="12.75" customHeight="1">
      <c r="D37" s="110"/>
      <c r="E37" s="416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8"/>
      <c r="S37" s="111"/>
    </row>
    <row r="38" spans="4:25" ht="12.75" customHeight="1">
      <c r="D38" s="110"/>
      <c r="E38" s="416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8"/>
      <c r="S38" s="111"/>
    </row>
    <row r="39" spans="4:25" ht="12.75" customHeight="1">
      <c r="D39" s="110"/>
      <c r="E39" s="416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8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6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8"/>
      <c r="S40" s="111"/>
      <c r="U40" s="103"/>
      <c r="V40" s="103"/>
      <c r="W40" s="103"/>
      <c r="X40" s="103"/>
      <c r="Y40" s="103"/>
    </row>
    <row r="41" spans="4:25" ht="13.25" customHeight="1">
      <c r="D41" s="110"/>
      <c r="E41" s="416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8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6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8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6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8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6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8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6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8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6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8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6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8"/>
      <c r="S47" s="111"/>
    </row>
    <row r="48" spans="4:25" ht="12.75" customHeight="1">
      <c r="D48" s="110"/>
      <c r="E48" s="416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8"/>
      <c r="S48" s="111"/>
    </row>
    <row r="49" spans="4:19" ht="12.75" customHeight="1">
      <c r="D49" s="110"/>
      <c r="E49" s="416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8"/>
      <c r="S49" s="111"/>
    </row>
    <row r="50" spans="4:19" ht="12.75" customHeight="1">
      <c r="D50" s="110"/>
      <c r="E50" s="416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8"/>
      <c r="S50" s="111"/>
    </row>
    <row r="51" spans="4:19" ht="12.75" customHeight="1">
      <c r="D51" s="110"/>
      <c r="E51" s="416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8"/>
      <c r="S51" s="111"/>
    </row>
    <row r="52" spans="4:19" ht="12.75" customHeight="1">
      <c r="D52" s="110"/>
      <c r="E52" s="416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8"/>
      <c r="S52" s="111"/>
    </row>
    <row r="53" spans="4:19" ht="12.75" customHeight="1">
      <c r="D53" s="110"/>
      <c r="E53" s="419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1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6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display="hugo@ijg.net" xr:uid="{57282E1D-ED45-41CA-8EA2-407F0B7DDDD9}"/>
    <hyperlink ref="H14" r:id="rId3" xr:uid="{DEF8007D-EFB1-40AD-B943-1B7F787B1FAD}"/>
  </hyperlinks>
  <pageMargins left="0.7" right="0.7" top="0.75" bottom="0.75" header="0.3" footer="0.3"/>
  <pageSetup paperSize="9" scale="65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baseColWidth="10" defaultColWidth="8.83203125" defaultRowHeight="14"/>
  <cols>
    <col min="1" max="1" width="8.83203125" style="1"/>
    <col min="2" max="2" width="11.5" style="1" customWidth="1"/>
    <col min="3" max="3" width="15.5" style="1" customWidth="1"/>
    <col min="4" max="5" width="9" style="1" bestFit="1" customWidth="1"/>
    <col min="6" max="6" width="9.33203125" style="1" bestFit="1" customWidth="1"/>
    <col min="7" max="8" width="12.5" style="1" bestFit="1" customWidth="1"/>
    <col min="9" max="11" width="9.6640625" style="1" customWidth="1"/>
    <col min="12" max="16" width="8.83203125" style="1"/>
    <col min="17" max="17" width="9" style="1" customWidth="1"/>
    <col min="18" max="18" width="8.83203125" style="1"/>
    <col min="19" max="20" width="8.1640625" style="1" bestFit="1" customWidth="1"/>
    <col min="21" max="21" width="9.1640625" style="1" bestFit="1" customWidth="1"/>
    <col min="22" max="16384" width="8.83203125" style="1"/>
  </cols>
  <sheetData>
    <row r="2" spans="2:19" ht="21">
      <c r="B2" s="409" t="s">
        <v>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5" thickBot="1"/>
    <row r="4" spans="2:19" ht="16">
      <c r="B4" s="428" t="str">
        <f>"Namibian Returns by Asset Class [N$,%] - "&amp; TEXT(Map!$N$16, " mmmm yyyy")</f>
        <v>Namibian Returns by Asset Class [N$,%] -  February 2025</v>
      </c>
      <c r="C4" s="429"/>
      <c r="D4" s="429"/>
      <c r="E4" s="429"/>
      <c r="F4" s="429"/>
      <c r="G4" s="429"/>
      <c r="H4" s="429"/>
      <c r="I4" s="429"/>
      <c r="J4" s="429"/>
      <c r="K4" s="430"/>
      <c r="L4" s="16"/>
      <c r="M4" s="432" t="s">
        <v>6</v>
      </c>
      <c r="N4" s="432"/>
      <c r="O4" s="432"/>
      <c r="P4" s="432"/>
      <c r="Q4" s="432"/>
      <c r="R4" s="432"/>
      <c r="S4" s="432"/>
    </row>
    <row r="5" spans="2:19">
      <c r="B5" s="127"/>
      <c r="D5" s="128" t="s">
        <v>8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8" t="s">
        <v>14</v>
      </c>
      <c r="K5" s="147" t="s">
        <v>114</v>
      </c>
      <c r="L5" s="10"/>
      <c r="M5" s="10"/>
      <c r="N5" s="10"/>
      <c r="O5" s="10"/>
      <c r="P5" s="10"/>
    </row>
    <row r="6" spans="2:19">
      <c r="B6" s="127"/>
      <c r="D6" s="3"/>
      <c r="E6" s="3"/>
      <c r="F6" s="3"/>
      <c r="G6" s="3"/>
      <c r="H6" s="3"/>
      <c r="I6" s="3"/>
      <c r="J6" s="3"/>
      <c r="K6" s="129"/>
      <c r="L6" s="3"/>
      <c r="M6" s="3"/>
      <c r="N6" s="3"/>
      <c r="O6" s="3"/>
      <c r="P6" s="3"/>
    </row>
    <row r="7" spans="2:19">
      <c r="B7" s="426" t="s">
        <v>15</v>
      </c>
      <c r="C7" s="427"/>
      <c r="D7" s="130">
        <v>-1.4371979999999951</v>
      </c>
      <c r="E7" s="130">
        <v>-5.537905753822514</v>
      </c>
      <c r="F7" s="130">
        <v>-3.9456250115670666</v>
      </c>
      <c r="G7" s="130">
        <v>21.373926058436133</v>
      </c>
      <c r="H7" s="130">
        <v>-2.9402610179395938</v>
      </c>
      <c r="I7" s="130">
        <v>4.7594559116228785</v>
      </c>
      <c r="J7" s="130">
        <v>14.366550598001005</v>
      </c>
      <c r="K7" s="131">
        <v>8.8407863035678389</v>
      </c>
      <c r="L7" s="12"/>
      <c r="M7" s="12"/>
      <c r="N7" s="12"/>
      <c r="O7" s="12"/>
      <c r="P7" s="12"/>
    </row>
    <row r="8" spans="2:19">
      <c r="B8" s="426" t="s">
        <v>16</v>
      </c>
      <c r="C8" s="427"/>
      <c r="D8" s="130">
        <v>9.2453999999997372E-2</v>
      </c>
      <c r="E8" s="130">
        <v>2.8615692193798781</v>
      </c>
      <c r="F8" s="130">
        <v>6.565953926242285</v>
      </c>
      <c r="G8" s="130">
        <v>12.09753610779889</v>
      </c>
      <c r="H8" s="130">
        <v>2.7087806643513845</v>
      </c>
      <c r="I8" s="130">
        <v>18.691539365313268</v>
      </c>
      <c r="J8" s="130">
        <v>9.8646448595408387</v>
      </c>
      <c r="K8" s="131">
        <v>11.239090234343818</v>
      </c>
      <c r="L8" s="12"/>
      <c r="M8" s="12"/>
      <c r="N8" s="12"/>
      <c r="O8" s="12"/>
      <c r="P8" s="12"/>
    </row>
    <row r="9" spans="2:19">
      <c r="B9" s="149" t="s">
        <v>153</v>
      </c>
      <c r="C9" s="150"/>
      <c r="D9" s="130">
        <v>4.1024967795411094E-2</v>
      </c>
      <c r="E9" s="130">
        <v>-4.6935273955202694</v>
      </c>
      <c r="F9" s="130">
        <v>-3.9589454365001164</v>
      </c>
      <c r="G9" s="130">
        <v>18.445875712800763</v>
      </c>
      <c r="H9" s="130">
        <v>-2.3994492673574785</v>
      </c>
      <c r="I9" s="130">
        <v>11.742959877296499</v>
      </c>
      <c r="J9" s="130">
        <v>15.527268653891246</v>
      </c>
      <c r="K9" s="394"/>
      <c r="L9" s="12"/>
      <c r="M9" s="12"/>
      <c r="N9" s="12"/>
      <c r="O9" s="12"/>
      <c r="P9" s="12"/>
    </row>
    <row r="10" spans="2:19">
      <c r="B10" s="132"/>
      <c r="C10" s="133"/>
      <c r="D10" s="130"/>
      <c r="E10" s="130"/>
      <c r="F10" s="130"/>
      <c r="G10" s="130"/>
      <c r="H10" s="130"/>
      <c r="I10" s="130"/>
      <c r="J10" s="130"/>
      <c r="K10" s="134"/>
      <c r="L10" s="12"/>
      <c r="M10" s="12"/>
      <c r="N10" s="12"/>
      <c r="O10" s="12"/>
      <c r="P10" s="12"/>
    </row>
    <row r="11" spans="2:19">
      <c r="B11" s="426" t="s">
        <v>17</v>
      </c>
      <c r="C11" s="427"/>
      <c r="D11" s="130">
        <v>0.19585814054003947</v>
      </c>
      <c r="E11" s="130">
        <v>0.30539148106853986</v>
      </c>
      <c r="F11" s="130">
        <v>4.5378875761752147</v>
      </c>
      <c r="G11" s="130">
        <v>18.448307546181542</v>
      </c>
      <c r="H11" s="130">
        <v>0.99531755884134654</v>
      </c>
      <c r="I11" s="130">
        <v>14.315862839587901</v>
      </c>
      <c r="J11" s="130">
        <v>11.941527146854947</v>
      </c>
      <c r="K11" s="131">
        <v>10.640153795239105</v>
      </c>
      <c r="L11" s="12"/>
      <c r="M11" s="12"/>
      <c r="N11" s="12"/>
      <c r="O11" s="12"/>
      <c r="P11" s="12"/>
    </row>
    <row r="12" spans="2:19">
      <c r="B12" s="433" t="s">
        <v>18</v>
      </c>
      <c r="C12" s="434"/>
      <c r="D12" s="130">
        <v>0.19585814054003947</v>
      </c>
      <c r="E12" s="130">
        <v>0.30539148106853986</v>
      </c>
      <c r="F12" s="130">
        <v>4.5378875761752147</v>
      </c>
      <c r="G12" s="130">
        <v>18.448307546181542</v>
      </c>
      <c r="H12" s="130">
        <v>0.99531755884134654</v>
      </c>
      <c r="I12" s="130">
        <v>14.315862839587901</v>
      </c>
      <c r="J12" s="130">
        <v>11.941527146854947</v>
      </c>
      <c r="K12" s="131">
        <v>10.640153795239105</v>
      </c>
      <c r="L12" s="12"/>
      <c r="M12" s="12"/>
      <c r="N12" s="12"/>
      <c r="O12" s="12"/>
      <c r="P12" s="12"/>
    </row>
    <row r="13" spans="2:19">
      <c r="B13" s="135" t="s">
        <v>129</v>
      </c>
      <c r="C13" s="136"/>
      <c r="D13" s="130"/>
      <c r="E13" s="130"/>
      <c r="F13" s="130"/>
      <c r="G13" s="130"/>
      <c r="H13" s="130"/>
      <c r="I13" s="130"/>
      <c r="J13" s="130"/>
      <c r="K13" s="131"/>
      <c r="L13" s="12"/>
      <c r="M13" s="12"/>
      <c r="N13" s="12"/>
      <c r="O13" s="12"/>
      <c r="P13" s="12"/>
    </row>
    <row r="14" spans="2:19">
      <c r="B14" s="426" t="s">
        <v>151</v>
      </c>
      <c r="C14" s="427"/>
      <c r="D14" s="130">
        <v>0.75551216677050004</v>
      </c>
      <c r="E14" s="130">
        <v>1.4381700047337409</v>
      </c>
      <c r="F14" s="130">
        <v>3.5256443554995576</v>
      </c>
      <c r="G14" s="130">
        <v>10.031441635308557</v>
      </c>
      <c r="H14" s="130">
        <v>1.1673870136498454</v>
      </c>
      <c r="I14" s="130">
        <v>13.564141754048187</v>
      </c>
      <c r="J14" s="130">
        <v>11.461937116121646</v>
      </c>
      <c r="K14" s="131"/>
      <c r="L14" s="12"/>
      <c r="M14" s="12"/>
      <c r="N14" s="12"/>
      <c r="O14" s="12"/>
      <c r="P14" s="12"/>
    </row>
    <row r="15" spans="2:19">
      <c r="B15" s="137"/>
      <c r="C15" s="133"/>
      <c r="D15" s="138"/>
      <c r="E15" s="138"/>
      <c r="F15" s="138"/>
      <c r="G15" s="138"/>
      <c r="H15" s="138"/>
      <c r="I15" s="138"/>
      <c r="J15" s="138"/>
      <c r="K15" s="139"/>
      <c r="L15" s="13"/>
      <c r="M15" s="13"/>
      <c r="N15" s="13"/>
      <c r="O15" s="13"/>
      <c r="P15" s="13"/>
    </row>
    <row r="16" spans="2:19">
      <c r="B16" s="435" t="s">
        <v>21</v>
      </c>
      <c r="C16" s="436"/>
      <c r="D16" s="130">
        <v>0.59075432439823494</v>
      </c>
      <c r="E16" s="130">
        <v>1.9323678216047302</v>
      </c>
      <c r="F16" s="130">
        <v>3.9869825652079527</v>
      </c>
      <c r="G16" s="130">
        <v>8.3748534759210393</v>
      </c>
      <c r="H16" s="130">
        <v>1.2555699360678796</v>
      </c>
      <c r="I16" s="130">
        <v>7.5862574782550318</v>
      </c>
      <c r="J16" s="130">
        <v>6.4687717896385166</v>
      </c>
      <c r="K16" s="131">
        <v>7.01757464129249</v>
      </c>
      <c r="L16" s="12"/>
      <c r="M16" s="12"/>
      <c r="N16" s="12"/>
      <c r="O16" s="12"/>
      <c r="P16" s="12"/>
    </row>
    <row r="17" spans="2:24" ht="16" thickBot="1">
      <c r="B17" s="140"/>
      <c r="C17" s="141"/>
      <c r="D17" s="142"/>
      <c r="E17" s="142"/>
      <c r="F17" s="142"/>
      <c r="G17" s="142"/>
      <c r="H17" s="142"/>
      <c r="I17" s="142"/>
      <c r="J17" s="142"/>
      <c r="K17" s="143"/>
      <c r="L17" s="14"/>
      <c r="M17" s="14"/>
      <c r="N17" s="14"/>
      <c r="O17" s="14"/>
      <c r="P17" s="14"/>
    </row>
    <row r="18" spans="2:24" ht="15">
      <c r="B18" s="144" t="s">
        <v>19</v>
      </c>
      <c r="G18" s="145"/>
      <c r="K18" s="144" t="s">
        <v>28</v>
      </c>
    </row>
    <row r="19" spans="2:24" ht="16">
      <c r="B19" s="20" t="s">
        <v>130</v>
      </c>
      <c r="L19" s="16"/>
      <c r="M19" s="16"/>
      <c r="N19" s="16"/>
      <c r="O19" s="16"/>
      <c r="P19" s="16"/>
    </row>
    <row r="20" spans="2:24">
      <c r="B20" s="20" t="s">
        <v>131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6">
      <c r="L22" s="12"/>
      <c r="M22" s="432" t="s">
        <v>24</v>
      </c>
      <c r="N22" s="432"/>
      <c r="O22" s="432"/>
      <c r="P22" s="432"/>
      <c r="Q22" s="432"/>
      <c r="R22" s="432"/>
      <c r="S22" s="432"/>
    </row>
    <row r="23" spans="2:24" ht="17" thickBot="1">
      <c r="L23" s="12"/>
      <c r="M23" s="12"/>
      <c r="N23" s="12"/>
      <c r="O23" s="12"/>
      <c r="P23" s="12"/>
      <c r="V23" s="4"/>
      <c r="W23" s="4"/>
      <c r="X23" s="4"/>
    </row>
    <row r="24" spans="2:24" ht="16">
      <c r="B24" s="428" t="str">
        <f>"Namibian Returns by Asset Class [US$,%] - "&amp; TEXT(Map!$N$16, " mmmm yyyy")</f>
        <v>Namibian Returns by Asset Class [US$,%] -  February 2025</v>
      </c>
      <c r="C24" s="429"/>
      <c r="D24" s="429"/>
      <c r="E24" s="429"/>
      <c r="F24" s="429"/>
      <c r="G24" s="429"/>
      <c r="H24" s="429"/>
      <c r="I24" s="429"/>
      <c r="J24" s="429"/>
      <c r="K24" s="430"/>
      <c r="L24" s="12"/>
      <c r="M24" s="12"/>
      <c r="N24" s="12"/>
      <c r="O24" s="12"/>
      <c r="P24" s="12"/>
      <c r="V24" s="5"/>
      <c r="W24" s="5"/>
      <c r="X24" s="5"/>
    </row>
    <row r="25" spans="2:24">
      <c r="B25" s="127"/>
      <c r="D25" s="146" t="s">
        <v>8</v>
      </c>
      <c r="E25" s="146" t="s">
        <v>9</v>
      </c>
      <c r="F25" s="146" t="s">
        <v>10</v>
      </c>
      <c r="G25" s="146" t="s">
        <v>11</v>
      </c>
      <c r="H25" s="146" t="s">
        <v>12</v>
      </c>
      <c r="I25" s="146" t="s">
        <v>13</v>
      </c>
      <c r="J25" s="146" t="s">
        <v>20</v>
      </c>
      <c r="K25" s="147" t="s">
        <v>115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48"/>
      <c r="C26" s="133"/>
      <c r="D26" s="11"/>
      <c r="E26" s="11"/>
      <c r="F26" s="11"/>
      <c r="G26" s="11"/>
      <c r="H26" s="11"/>
      <c r="I26" s="11"/>
      <c r="J26" s="11"/>
      <c r="K26" s="134"/>
      <c r="L26" s="12"/>
      <c r="M26" s="12"/>
      <c r="N26" s="12"/>
      <c r="O26" s="12"/>
      <c r="P26" s="12"/>
      <c r="V26" s="6"/>
      <c r="W26" s="6"/>
      <c r="X26" s="6"/>
    </row>
    <row r="27" spans="2:24">
      <c r="B27" s="149" t="s">
        <v>23</v>
      </c>
      <c r="C27" s="150"/>
      <c r="D27" s="130">
        <v>-0.11342600023540594</v>
      </c>
      <c r="E27" s="130">
        <v>-3.3904743560934314</v>
      </c>
      <c r="F27" s="130">
        <v>-4.6670518870448152</v>
      </c>
      <c r="G27" s="130">
        <v>2.7468353075877694</v>
      </c>
      <c r="H27" s="130">
        <v>0.81645319037377817</v>
      </c>
      <c r="I27" s="130">
        <v>-6.300715119680933</v>
      </c>
      <c r="J27" s="130">
        <v>-3.4752479592086605</v>
      </c>
      <c r="K27" s="134">
        <v>-4.6101988656621291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48"/>
      <c r="C28" s="133"/>
      <c r="D28" s="151"/>
      <c r="E28" s="151"/>
      <c r="F28" s="151"/>
      <c r="G28" s="151"/>
      <c r="H28" s="151"/>
      <c r="I28" s="151"/>
      <c r="J28" s="151"/>
      <c r="K28" s="134"/>
      <c r="L28" s="12"/>
      <c r="M28" s="12"/>
      <c r="N28" s="12"/>
      <c r="O28" s="12"/>
      <c r="P28" s="12"/>
      <c r="V28" s="6"/>
      <c r="W28" s="6"/>
      <c r="X28" s="6"/>
    </row>
    <row r="29" spans="2:24">
      <c r="B29" s="149" t="s">
        <v>15</v>
      </c>
      <c r="C29" s="150"/>
      <c r="D29" s="130">
        <v>-1.5489938440285345</v>
      </c>
      <c r="E29" s="130">
        <v>-8.7406188354679735</v>
      </c>
      <c r="F29" s="130">
        <v>-8.4285325320538345</v>
      </c>
      <c r="G29" s="130">
        <v>24.707867913614724</v>
      </c>
      <c r="H29" s="130">
        <v>-2.1478136824521044</v>
      </c>
      <c r="I29" s="130">
        <v>-1.8411389662962296</v>
      </c>
      <c r="J29" s="130">
        <v>10.392029382326641</v>
      </c>
      <c r="K29" s="134">
        <v>3.8230096080230203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49" t="s">
        <v>16</v>
      </c>
      <c r="C30" s="150"/>
      <c r="D30" s="130">
        <v>-2.1076867109670605E-2</v>
      </c>
      <c r="E30" s="130">
        <v>-0.62592590727849062</v>
      </c>
      <c r="F30" s="130">
        <v>1.5924655625802808</v>
      </c>
      <c r="G30" s="130">
        <v>15.176670808543857</v>
      </c>
      <c r="H30" s="130">
        <v>3.547349780879494</v>
      </c>
      <c r="I30" s="130">
        <v>11.213123598740937</v>
      </c>
      <c r="J30" s="130">
        <v>6.0465760311678052</v>
      </c>
      <c r="K30" s="134">
        <v>6.1107469581872298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49" t="s">
        <v>153</v>
      </c>
      <c r="C31" s="150"/>
      <c r="D31" s="130">
        <v>-7.2447565420064031E-2</v>
      </c>
      <c r="E31" s="130">
        <v>-7.9248689088723623</v>
      </c>
      <c r="F31" s="130">
        <v>-8.441231285843676</v>
      </c>
      <c r="G31" s="130">
        <v>21.699388847261503</v>
      </c>
      <c r="H31" s="130">
        <v>-1.6025864570784365</v>
      </c>
      <c r="I31" s="130">
        <v>4.7023543091286868</v>
      </c>
      <c r="J31" s="130">
        <v>11.512409607667372</v>
      </c>
      <c r="K31" s="394"/>
      <c r="L31" s="12"/>
      <c r="M31" s="12"/>
      <c r="N31" s="12"/>
      <c r="O31" s="12"/>
      <c r="P31" s="12"/>
      <c r="V31" s="6"/>
      <c r="W31" s="6"/>
      <c r="X31" s="6"/>
    </row>
    <row r="32" spans="2:24">
      <c r="B32" s="132"/>
      <c r="C32" s="133"/>
      <c r="D32" s="130"/>
      <c r="E32" s="130"/>
      <c r="F32" s="130"/>
      <c r="G32" s="130"/>
      <c r="H32" s="130"/>
      <c r="I32" s="130"/>
      <c r="J32" s="130"/>
      <c r="K32" s="134"/>
      <c r="L32" s="13"/>
      <c r="M32" s="13"/>
      <c r="N32" s="13"/>
      <c r="O32" s="13"/>
      <c r="P32" s="13"/>
      <c r="V32" s="6"/>
      <c r="W32" s="6"/>
      <c r="X32" s="6"/>
    </row>
    <row r="33" spans="1:24">
      <c r="B33" s="149" t="s">
        <v>17</v>
      </c>
      <c r="C33" s="150"/>
      <c r="D33" s="130">
        <v>8.2209986249681677E-2</v>
      </c>
      <c r="E33" s="130">
        <v>-3.0954370948762189</v>
      </c>
      <c r="F33" s="130">
        <v>-0.34094987862546278</v>
      </c>
      <c r="G33" s="130">
        <v>21.701887479100201</v>
      </c>
      <c r="H33" s="130">
        <v>1.8198970511786428</v>
      </c>
      <c r="I33" s="130">
        <v>7.1131459854602674</v>
      </c>
      <c r="J33" s="130">
        <v>8.0512815091768672</v>
      </c>
      <c r="K33" s="134">
        <v>5.5394226800041579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49" t="s">
        <v>18</v>
      </c>
      <c r="C34" s="150"/>
      <c r="D34" s="130">
        <v>8.2209986249703881E-2</v>
      </c>
      <c r="E34" s="130">
        <v>-3.0954370948761301</v>
      </c>
      <c r="F34" s="130">
        <v>-0.34094987862544057</v>
      </c>
      <c r="G34" s="130">
        <v>21.701887479100268</v>
      </c>
      <c r="H34" s="130">
        <v>1.8198970511786872</v>
      </c>
      <c r="I34" s="130">
        <v>7.1154405310423163</v>
      </c>
      <c r="J34" s="130">
        <v>8.0703393945198663</v>
      </c>
      <c r="K34" s="134">
        <v>5.5568041303794669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49" t="s">
        <v>129</v>
      </c>
      <c r="C35" s="150"/>
      <c r="D35" s="130"/>
      <c r="E35" s="130"/>
      <c r="F35" s="130"/>
      <c r="G35" s="130"/>
      <c r="H35" s="130"/>
      <c r="I35" s="130"/>
      <c r="J35" s="130"/>
      <c r="K35" s="134"/>
      <c r="V35" s="6"/>
      <c r="W35" s="6"/>
      <c r="X35" s="6"/>
    </row>
    <row r="36" spans="1:24">
      <c r="B36" s="426" t="s">
        <v>151</v>
      </c>
      <c r="C36" s="427"/>
      <c r="D36" s="130">
        <v>0.64122921930303001</v>
      </c>
      <c r="E36" s="130">
        <v>-2.001065136567215</v>
      </c>
      <c r="F36" s="130">
        <v>-1.3059511829690895</v>
      </c>
      <c r="G36" s="130">
        <v>13.053824123595037</v>
      </c>
      <c r="H36" s="130">
        <v>1.9933713725405866</v>
      </c>
      <c r="I36" s="130">
        <v>6.4087887040149782</v>
      </c>
      <c r="J36" s="130">
        <v>7.5883584211991817</v>
      </c>
      <c r="K36" s="134"/>
      <c r="V36" s="9"/>
      <c r="W36" s="9"/>
      <c r="X36" s="9"/>
    </row>
    <row r="37" spans="1:24">
      <c r="B37" s="132"/>
      <c r="C37" s="133"/>
      <c r="D37" s="138"/>
      <c r="E37" s="138"/>
      <c r="F37" s="138"/>
      <c r="G37" s="138"/>
      <c r="H37" s="138"/>
      <c r="I37" s="138"/>
      <c r="J37" s="138"/>
      <c r="K37" s="139"/>
    </row>
    <row r="38" spans="1:24">
      <c r="B38" s="149" t="s">
        <v>21</v>
      </c>
      <c r="C38" s="150"/>
      <c r="D38" s="130">
        <v>0.4766582551614551</v>
      </c>
      <c r="E38" s="130">
        <v>-1.523622969945615</v>
      </c>
      <c r="F38" s="130">
        <v>-0.86614386688255163</v>
      </c>
      <c r="G38" s="130">
        <v>11.351732215744148</v>
      </c>
      <c r="H38" s="130">
        <v>-0.52406553438238968</v>
      </c>
      <c r="I38" s="130">
        <v>0.80755388662376859</v>
      </c>
      <c r="J38" s="130">
        <v>2.7687179708245857</v>
      </c>
      <c r="K38" s="134">
        <v>2.0060935015353776</v>
      </c>
      <c r="M38" s="19" t="s">
        <v>28</v>
      </c>
    </row>
    <row r="39" spans="1:24" ht="15" thickBot="1">
      <c r="B39" s="140"/>
      <c r="C39" s="141"/>
      <c r="D39" s="153"/>
      <c r="E39" s="153"/>
      <c r="F39" s="153"/>
      <c r="G39" s="153"/>
      <c r="H39" s="153"/>
      <c r="I39" s="153"/>
      <c r="J39" s="153"/>
      <c r="K39" s="143"/>
    </row>
    <row r="40" spans="1:24" ht="15">
      <c r="B40" s="144" t="s">
        <v>19</v>
      </c>
      <c r="G40" s="145"/>
      <c r="K40" s="144" t="s">
        <v>28</v>
      </c>
    </row>
    <row r="41" spans="1:24">
      <c r="A41" s="100"/>
      <c r="B41" s="20" t="s">
        <v>130</v>
      </c>
      <c r="L41" s="100"/>
      <c r="M41" s="100"/>
      <c r="N41" s="100"/>
      <c r="O41" s="100"/>
    </row>
    <row r="42" spans="1:24" ht="16">
      <c r="A42" s="100"/>
      <c r="B42" s="20" t="s">
        <v>131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1: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1:15">
      <c r="A52" s="100"/>
      <c r="B52" s="382"/>
      <c r="C52" s="382" t="str">
        <f>D5</f>
        <v>1 month</v>
      </c>
      <c r="D52" s="382" t="str">
        <f t="shared" ref="D52" si="0">E5</f>
        <v>3 month</v>
      </c>
      <c r="E52" s="382" t="str">
        <f>G5</f>
        <v>12 month</v>
      </c>
      <c r="F52" s="382" t="str">
        <f>H5</f>
        <v>year-to-date</v>
      </c>
      <c r="G52" s="382" t="str">
        <f>I5</f>
        <v>3 years*</v>
      </c>
      <c r="H52" s="382" t="str">
        <f>J5</f>
        <v>5  years*</v>
      </c>
      <c r="I52" s="382" t="str">
        <f>K5</f>
        <v>10  years*</v>
      </c>
      <c r="J52" s="100"/>
      <c r="K52" s="100"/>
      <c r="L52" s="100"/>
      <c r="M52" s="100"/>
      <c r="N52" s="100"/>
      <c r="O52" s="100"/>
    </row>
    <row r="53" spans="1:15">
      <c r="A53" s="100"/>
      <c r="B53" s="382" t="str">
        <f>B7</f>
        <v>NSX Overall Index</v>
      </c>
      <c r="C53" s="405">
        <f t="shared" ref="C53:D55" si="1">D7/100</f>
        <v>-1.4371979999999951E-2</v>
      </c>
      <c r="D53" s="405">
        <f t="shared" si="1"/>
        <v>-5.537905753822514E-2</v>
      </c>
      <c r="E53" s="405">
        <f t="shared" ref="E53:I55" si="2">G7/100</f>
        <v>0.21373926058436132</v>
      </c>
      <c r="F53" s="405">
        <f t="shared" si="2"/>
        <v>-2.9402610179395938E-2</v>
      </c>
      <c r="G53" s="405">
        <f t="shared" si="2"/>
        <v>4.7594559116228785E-2</v>
      </c>
      <c r="H53" s="405">
        <f t="shared" si="2"/>
        <v>0.14366550598001004</v>
      </c>
      <c r="I53" s="405">
        <f t="shared" si="2"/>
        <v>8.8407863035678394E-2</v>
      </c>
      <c r="J53" s="100"/>
      <c r="K53" s="100"/>
      <c r="L53" s="100"/>
      <c r="M53" s="100"/>
      <c r="N53" s="100"/>
      <c r="O53" s="100"/>
    </row>
    <row r="54" spans="1:15">
      <c r="A54" s="100"/>
      <c r="B54" s="382" t="str">
        <f>B8</f>
        <v>NSX Local Index</v>
      </c>
      <c r="C54" s="405">
        <f t="shared" si="1"/>
        <v>9.2453999999997372E-4</v>
      </c>
      <c r="D54" s="405">
        <f t="shared" si="1"/>
        <v>2.8615692193798781E-2</v>
      </c>
      <c r="E54" s="405">
        <f t="shared" si="2"/>
        <v>0.1209753610779889</v>
      </c>
      <c r="F54" s="405">
        <f t="shared" si="2"/>
        <v>2.7087806643513845E-2</v>
      </c>
      <c r="G54" s="405">
        <f t="shared" si="2"/>
        <v>0.18691539365313267</v>
      </c>
      <c r="H54" s="405">
        <f t="shared" si="2"/>
        <v>9.8646448595408387E-2</v>
      </c>
      <c r="I54" s="405">
        <f t="shared" si="2"/>
        <v>0.11239090234343818</v>
      </c>
      <c r="J54" s="100"/>
      <c r="K54" s="100"/>
      <c r="L54" s="100"/>
      <c r="M54" s="100"/>
      <c r="N54" s="100"/>
      <c r="O54" s="100"/>
    </row>
    <row r="55" spans="1:15">
      <c r="A55" s="100"/>
      <c r="B55" s="382" t="s">
        <v>139</v>
      </c>
      <c r="C55" s="405">
        <f t="shared" si="1"/>
        <v>4.1024967795411094E-4</v>
      </c>
      <c r="D55" s="405">
        <f t="shared" si="1"/>
        <v>-4.6935273955202694E-2</v>
      </c>
      <c r="E55" s="405">
        <f t="shared" si="2"/>
        <v>0.18445875712800763</v>
      </c>
      <c r="F55" s="405">
        <f t="shared" si="2"/>
        <v>-2.3994492673574785E-2</v>
      </c>
      <c r="G55" s="405">
        <f t="shared" si="2"/>
        <v>0.11742959877296499</v>
      </c>
      <c r="H55" s="405">
        <f t="shared" si="2"/>
        <v>0.15527268653891246</v>
      </c>
      <c r="I55" s="405">
        <f t="shared" si="2"/>
        <v>0</v>
      </c>
      <c r="J55" s="100"/>
      <c r="K55" s="100"/>
      <c r="L55" s="100"/>
      <c r="M55" s="100"/>
      <c r="N55" s="100"/>
      <c r="O55" s="100"/>
    </row>
    <row r="56" spans="1:15">
      <c r="A56" s="100"/>
      <c r="B56" s="382" t="str">
        <f>B11</f>
        <v>IJG ALBI</v>
      </c>
      <c r="C56" s="405">
        <f>D11/100</f>
        <v>1.9585814054003947E-3</v>
      </c>
      <c r="D56" s="405">
        <f>E11/100</f>
        <v>3.0539148106853986E-3</v>
      </c>
      <c r="E56" s="405">
        <f>G11/100</f>
        <v>0.18448307546181542</v>
      </c>
      <c r="F56" s="405">
        <f>H11/100</f>
        <v>9.9531755884134654E-3</v>
      </c>
      <c r="G56" s="405">
        <f>I11/100</f>
        <v>0.14315862839587901</v>
      </c>
      <c r="H56" s="405">
        <f>J11/100</f>
        <v>0.11941527146854947</v>
      </c>
      <c r="I56" s="405">
        <f>K11/100</f>
        <v>0.10640153795239105</v>
      </c>
      <c r="J56" s="100"/>
      <c r="K56" s="100"/>
      <c r="L56" s="100"/>
      <c r="M56" s="100"/>
      <c r="N56" s="100"/>
      <c r="O56" s="100"/>
    </row>
    <row r="57" spans="1:15">
      <c r="A57" s="100"/>
      <c r="B57" s="382" t="str">
        <f>B14</f>
        <v>IJG ILBI</v>
      </c>
      <c r="C57" s="405">
        <f>D14/100</f>
        <v>7.5551216677050004E-3</v>
      </c>
      <c r="D57" s="405">
        <f>E14/100</f>
        <v>1.4381700047337409E-2</v>
      </c>
      <c r="E57" s="405">
        <f>G14/100</f>
        <v>0.10031441635308556</v>
      </c>
      <c r="F57" s="405">
        <f>H14/100</f>
        <v>1.1673870136498454E-2</v>
      </c>
      <c r="G57" s="405">
        <f>I14/100</f>
        <v>0.13564141754048187</v>
      </c>
      <c r="H57" s="405">
        <f>J14/100</f>
        <v>0.11461937116121647</v>
      </c>
      <c r="I57" s="405">
        <f>K14/100</f>
        <v>0</v>
      </c>
      <c r="J57" s="100"/>
      <c r="K57" s="100"/>
      <c r="L57" s="100"/>
      <c r="M57" s="100"/>
      <c r="N57" s="100"/>
      <c r="O57" s="100"/>
    </row>
    <row r="58" spans="1:15">
      <c r="A58" s="100"/>
      <c r="B58" s="382" t="str">
        <f>B16</f>
        <v xml:space="preserve">IJG Money Market Index </v>
      </c>
      <c r="C58" s="405">
        <f>D16/100</f>
        <v>5.9075432439823494E-3</v>
      </c>
      <c r="D58" s="405">
        <f>E16/100</f>
        <v>1.9323678216047302E-2</v>
      </c>
      <c r="E58" s="405">
        <f>G16/100</f>
        <v>8.3748534759210388E-2</v>
      </c>
      <c r="F58" s="405">
        <f>H16/100</f>
        <v>1.2555699360678796E-2</v>
      </c>
      <c r="G58" s="405">
        <f>I16/100</f>
        <v>7.5862574782550318E-2</v>
      </c>
      <c r="H58" s="405">
        <f>J16/100</f>
        <v>6.4687717896385166E-2</v>
      </c>
      <c r="I58" s="405">
        <f>K16/100</f>
        <v>7.01757464129249E-2</v>
      </c>
      <c r="J58" s="100"/>
      <c r="K58" s="100"/>
      <c r="L58" s="100"/>
      <c r="M58" s="100"/>
      <c r="N58" s="100"/>
      <c r="O58" s="100"/>
    </row>
    <row r="59" spans="1:1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1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baseColWidth="10" defaultColWidth="9.1640625" defaultRowHeight="15"/>
  <cols>
    <col min="1" max="3" width="9.1640625" style="7"/>
    <col min="4" max="11" width="11.6640625" style="7" customWidth="1"/>
    <col min="12" max="16384" width="9.1640625" style="7"/>
  </cols>
  <sheetData>
    <row r="2" spans="2:13" ht="21">
      <c r="C2" s="409" t="str">
        <f>"Asset Class Matrix [N$,%] - "&amp; TEXT(Map!$N$16, " mmmm yyyy")</f>
        <v>Asset Class Matrix [N$,%] -  February 2025</v>
      </c>
      <c r="D2" s="409"/>
      <c r="E2" s="409"/>
      <c r="F2" s="409"/>
      <c r="G2" s="409"/>
      <c r="H2" s="409"/>
      <c r="I2" s="409"/>
      <c r="J2" s="409"/>
      <c r="K2" s="409"/>
      <c r="L2" s="104" t="s">
        <v>7</v>
      </c>
      <c r="M2" s="104"/>
    </row>
    <row r="4" spans="2:13">
      <c r="D4" s="387" t="s">
        <v>141</v>
      </c>
      <c r="E4" s="387" t="s">
        <v>142</v>
      </c>
      <c r="F4" s="387" t="s">
        <v>143</v>
      </c>
      <c r="G4" s="387" t="s">
        <v>144</v>
      </c>
      <c r="H4" s="387" t="s">
        <v>145</v>
      </c>
      <c r="I4" s="387" t="s">
        <v>146</v>
      </c>
      <c r="J4" s="387" t="s">
        <v>147</v>
      </c>
      <c r="K4" s="387" t="s">
        <v>148</v>
      </c>
    </row>
    <row r="5" spans="2:13" ht="70.25" customHeight="1">
      <c r="B5" s="396" t="s">
        <v>157</v>
      </c>
      <c r="D5" s="392" t="s">
        <v>172</v>
      </c>
      <c r="E5" s="389" t="s">
        <v>179</v>
      </c>
      <c r="F5" s="389" t="s">
        <v>186</v>
      </c>
      <c r="G5" s="389" t="s">
        <v>193</v>
      </c>
      <c r="H5" s="388" t="s">
        <v>199</v>
      </c>
      <c r="I5" s="389" t="s">
        <v>206</v>
      </c>
      <c r="J5" s="391" t="s">
        <v>213</v>
      </c>
      <c r="K5" s="389" t="s">
        <v>220</v>
      </c>
    </row>
    <row r="6" spans="2:13" ht="70.25" customHeight="1">
      <c r="B6" s="397"/>
      <c r="D6" s="395" t="s">
        <v>173</v>
      </c>
      <c r="E6" s="393" t="s">
        <v>180</v>
      </c>
      <c r="F6" s="390" t="s">
        <v>187</v>
      </c>
      <c r="G6" s="393" t="s">
        <v>194</v>
      </c>
      <c r="H6" s="391" t="s">
        <v>200</v>
      </c>
      <c r="I6" s="390" t="s">
        <v>207</v>
      </c>
      <c r="J6" s="388" t="s">
        <v>214</v>
      </c>
      <c r="K6" s="390" t="s">
        <v>221</v>
      </c>
    </row>
    <row r="7" spans="2:13" ht="70.25" customHeight="1">
      <c r="B7" s="398"/>
      <c r="D7" s="393" t="s">
        <v>174</v>
      </c>
      <c r="E7" s="392" t="s">
        <v>181</v>
      </c>
      <c r="F7" s="393" t="s">
        <v>188</v>
      </c>
      <c r="G7" s="395" t="s">
        <v>195</v>
      </c>
      <c r="H7" s="390" t="s">
        <v>201</v>
      </c>
      <c r="I7" s="395" t="s">
        <v>208</v>
      </c>
      <c r="J7" s="390" t="s">
        <v>215</v>
      </c>
      <c r="K7" s="388" t="s">
        <v>222</v>
      </c>
    </row>
    <row r="8" spans="2:13" ht="70.25" customHeight="1">
      <c r="B8" s="398"/>
      <c r="D8" s="390" t="s">
        <v>175</v>
      </c>
      <c r="E8" s="395" t="s">
        <v>182</v>
      </c>
      <c r="F8" s="395" t="s">
        <v>189</v>
      </c>
      <c r="G8" s="392" t="s">
        <v>172</v>
      </c>
      <c r="H8" s="389" t="s">
        <v>202</v>
      </c>
      <c r="I8" s="391" t="s">
        <v>209</v>
      </c>
      <c r="J8" s="395" t="s">
        <v>216</v>
      </c>
      <c r="K8" s="393" t="s">
        <v>223</v>
      </c>
    </row>
    <row r="9" spans="2:13" ht="70.25" customHeight="1">
      <c r="D9" s="389" t="s">
        <v>176</v>
      </c>
      <c r="E9" s="390" t="s">
        <v>183</v>
      </c>
      <c r="F9" s="392" t="s">
        <v>190</v>
      </c>
      <c r="G9" s="390" t="s">
        <v>196</v>
      </c>
      <c r="H9" s="395" t="s">
        <v>203</v>
      </c>
      <c r="I9" s="393" t="s">
        <v>210</v>
      </c>
      <c r="J9" s="389" t="s">
        <v>217</v>
      </c>
      <c r="K9" s="392" t="s">
        <v>224</v>
      </c>
    </row>
    <row r="10" spans="2:13" ht="70.25" customHeight="1">
      <c r="D10" s="391" t="s">
        <v>177</v>
      </c>
      <c r="E10" s="391" t="s">
        <v>184</v>
      </c>
      <c r="F10" s="388" t="s">
        <v>191</v>
      </c>
      <c r="G10" s="391" t="s">
        <v>197</v>
      </c>
      <c r="H10" s="393" t="s">
        <v>204</v>
      </c>
      <c r="I10" s="392" t="s">
        <v>211</v>
      </c>
      <c r="J10" s="393" t="s">
        <v>218</v>
      </c>
      <c r="K10" s="404"/>
    </row>
    <row r="11" spans="2:13" ht="70.25" customHeight="1">
      <c r="B11" s="399" t="s">
        <v>158</v>
      </c>
      <c r="D11" s="388" t="s">
        <v>178</v>
      </c>
      <c r="E11" s="388" t="s">
        <v>185</v>
      </c>
      <c r="F11" s="391" t="s">
        <v>192</v>
      </c>
      <c r="G11" s="388" t="s">
        <v>198</v>
      </c>
      <c r="H11" s="392" t="s">
        <v>205</v>
      </c>
      <c r="I11" s="388" t="s">
        <v>212</v>
      </c>
      <c r="J11" s="392" t="s">
        <v>219</v>
      </c>
      <c r="K11" s="404"/>
    </row>
    <row r="12" spans="2:13">
      <c r="D12" s="144" t="s">
        <v>19</v>
      </c>
      <c r="K12" s="20"/>
    </row>
    <row r="13" spans="2:13">
      <c r="D13" s="144" t="s">
        <v>154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Normal="100" workbookViewId="0">
      <selection activeCell="B2" sqref="B2:Q2"/>
    </sheetView>
  </sheetViews>
  <sheetFormatPr baseColWidth="10" defaultColWidth="8.83203125" defaultRowHeight="14"/>
  <cols>
    <col min="1" max="1" width="8.83203125" style="1"/>
    <col min="2" max="2" width="23.83203125" style="1" bestFit="1" customWidth="1"/>
    <col min="3" max="3" width="9.5" style="1" customWidth="1"/>
    <col min="4" max="4" width="9.33203125" style="1" bestFit="1" customWidth="1"/>
    <col min="5" max="6" width="9.6640625" style="1" bestFit="1" customWidth="1"/>
    <col min="7" max="7" width="10.6640625" style="1" bestFit="1" customWidth="1"/>
    <col min="8" max="8" width="15.1640625" style="1" bestFit="1" customWidth="1"/>
    <col min="9" max="10" width="9.83203125" style="1" bestFit="1" customWidth="1"/>
    <col min="11" max="11" width="9.83203125" style="1" customWidth="1"/>
    <col min="12" max="16" width="8.83203125" style="1"/>
    <col min="17" max="17" width="9" style="1" customWidth="1"/>
    <col min="18" max="18" width="8.83203125" style="1"/>
    <col min="19" max="20" width="8.1640625" style="1" bestFit="1" customWidth="1"/>
    <col min="21" max="21" width="9.1640625" style="1" bestFit="1" customWidth="1"/>
    <col min="22" max="16384" width="8.83203125" style="1"/>
  </cols>
  <sheetData>
    <row r="2" spans="2:19" ht="21">
      <c r="B2" s="409" t="s">
        <v>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5" thickBot="1"/>
    <row r="4" spans="2:19" ht="17" thickBot="1">
      <c r="B4" s="438" t="str">
        <f>"Index Total Returns [N$, %] - "&amp; TEXT(Map!$N$16, " mmmm yyyy")</f>
        <v>Index Total Returns [N$, %] -  February 2025</v>
      </c>
      <c r="C4" s="439"/>
      <c r="D4" s="439"/>
      <c r="E4" s="439"/>
      <c r="F4" s="439"/>
      <c r="G4" s="439"/>
      <c r="H4" s="439"/>
      <c r="I4" s="439"/>
      <c r="J4" s="439"/>
      <c r="K4" s="440"/>
      <c r="L4" s="16"/>
      <c r="M4" s="437" t="str">
        <f>"Index Total Returns [N$] – "&amp; TEXT(Map!$N$16, " mmmm yyyy")</f>
        <v>Index Total Returns [N$] –  February 2025</v>
      </c>
      <c r="N4" s="437"/>
      <c r="O4" s="437"/>
      <c r="P4" s="437"/>
      <c r="Q4" s="437"/>
      <c r="R4" s="437"/>
      <c r="S4" s="437"/>
    </row>
    <row r="5" spans="2:19">
      <c r="B5" s="154"/>
      <c r="C5" s="155" t="s">
        <v>25</v>
      </c>
      <c r="D5" s="155" t="s">
        <v>8</v>
      </c>
      <c r="E5" s="155" t="s">
        <v>9</v>
      </c>
      <c r="F5" s="155" t="s">
        <v>10</v>
      </c>
      <c r="G5" s="155" t="s">
        <v>11</v>
      </c>
      <c r="H5" s="155" t="s">
        <v>12</v>
      </c>
      <c r="I5" s="155" t="s">
        <v>13</v>
      </c>
      <c r="J5" s="155" t="s">
        <v>20</v>
      </c>
      <c r="K5" s="156" t="s">
        <v>115</v>
      </c>
      <c r="L5" s="10"/>
      <c r="M5" s="10"/>
      <c r="N5" s="10"/>
      <c r="O5" s="10"/>
      <c r="P5" s="10"/>
    </row>
    <row r="6" spans="2:19">
      <c r="B6" s="157" t="str">
        <f>Summary!B7</f>
        <v>NSX Overall Index</v>
      </c>
      <c r="C6" s="128" t="s">
        <v>27</v>
      </c>
      <c r="D6" s="158">
        <f>Summary!D7</f>
        <v>-1.4371979999999951</v>
      </c>
      <c r="E6" s="158">
        <f>Summary!E7</f>
        <v>-5.537905753822514</v>
      </c>
      <c r="F6" s="158">
        <f>Summary!F7</f>
        <v>-3.9456250115670666</v>
      </c>
      <c r="G6" s="158">
        <f>Summary!G7</f>
        <v>21.373926058436133</v>
      </c>
      <c r="H6" s="158">
        <f>Summary!H7</f>
        <v>-2.9402610179395938</v>
      </c>
      <c r="I6" s="158">
        <f>Summary!I7</f>
        <v>4.7594559116228785</v>
      </c>
      <c r="J6" s="158">
        <f>Summary!J7</f>
        <v>14.366550598001005</v>
      </c>
      <c r="K6" s="159">
        <f>Summary!K7</f>
        <v>8.8407863035678389</v>
      </c>
      <c r="L6" s="3"/>
      <c r="M6" s="3"/>
      <c r="N6" s="3"/>
      <c r="O6" s="3"/>
      <c r="P6" s="3"/>
    </row>
    <row r="7" spans="2:19">
      <c r="B7" s="157" t="str">
        <f>Summary!B8</f>
        <v>NSX Local Index</v>
      </c>
      <c r="C7" s="128" t="s">
        <v>26</v>
      </c>
      <c r="D7" s="158">
        <f>Summary!D8</f>
        <v>9.2453999999997372E-2</v>
      </c>
      <c r="E7" s="158">
        <f>Summary!E8</f>
        <v>2.8615692193798781</v>
      </c>
      <c r="F7" s="158">
        <f>Summary!F8</f>
        <v>6.565953926242285</v>
      </c>
      <c r="G7" s="158">
        <f>Summary!G8</f>
        <v>12.09753610779889</v>
      </c>
      <c r="H7" s="158">
        <f>Summary!H8</f>
        <v>2.7087806643513845</v>
      </c>
      <c r="I7" s="158">
        <f>Summary!I8</f>
        <v>18.691539365313268</v>
      </c>
      <c r="J7" s="158">
        <f>Summary!J8</f>
        <v>9.8646448595408387</v>
      </c>
      <c r="K7" s="159">
        <f>Summary!K8</f>
        <v>11.239090234343818</v>
      </c>
      <c r="L7" s="12"/>
      <c r="M7" s="12"/>
      <c r="N7" s="12"/>
      <c r="O7" s="12"/>
      <c r="P7" s="12"/>
    </row>
    <row r="8" spans="2:19">
      <c r="B8" s="157" t="str">
        <f>Summary!B9</f>
        <v>NSX Capped Overall Index</v>
      </c>
      <c r="C8" s="128" t="s">
        <v>152</v>
      </c>
      <c r="D8" s="158">
        <f>Summary!D9</f>
        <v>4.1024967795411094E-2</v>
      </c>
      <c r="E8" s="158">
        <f>Summary!E9</f>
        <v>-4.6935273955202694</v>
      </c>
      <c r="F8" s="158">
        <f>Summary!F9</f>
        <v>-3.9589454365001164</v>
      </c>
      <c r="G8" s="158">
        <f>Summary!G9</f>
        <v>18.445875712800763</v>
      </c>
      <c r="H8" s="158">
        <f>Summary!H9</f>
        <v>-2.3994492673574785</v>
      </c>
      <c r="I8" s="158">
        <f>Summary!I9</f>
        <v>11.742959877296499</v>
      </c>
      <c r="J8" s="158">
        <f>Summary!J9</f>
        <v>15.527268653891246</v>
      </c>
      <c r="K8" s="159"/>
      <c r="L8" s="12"/>
      <c r="M8" s="12"/>
      <c r="N8" s="12"/>
      <c r="O8" s="12"/>
      <c r="P8" s="12"/>
    </row>
    <row r="9" spans="2:19" ht="15" thickBot="1">
      <c r="B9" s="441"/>
      <c r="C9" s="442"/>
      <c r="D9" s="160"/>
      <c r="E9" s="160"/>
      <c r="F9" s="160"/>
      <c r="G9" s="160"/>
      <c r="H9" s="160"/>
      <c r="I9" s="160"/>
      <c r="J9" s="160"/>
      <c r="K9" s="161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2"/>
      <c r="E10" s="162"/>
      <c r="F10" s="162"/>
      <c r="G10" s="162"/>
      <c r="H10" s="162"/>
      <c r="I10" s="162"/>
      <c r="J10" s="162"/>
      <c r="K10" s="105" t="s">
        <v>28</v>
      </c>
      <c r="L10" s="12"/>
      <c r="M10" s="12"/>
      <c r="N10" s="12"/>
      <c r="O10" s="12"/>
      <c r="P10" s="12"/>
    </row>
    <row r="11" spans="2:19">
      <c r="B11" s="447"/>
      <c r="C11" s="448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45"/>
      <c r="C12" s="445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45"/>
      <c r="C13" s="445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6"/>
      <c r="C16" s="446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6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5" thickBot="1">
      <c r="L21" s="11"/>
      <c r="N21" s="11"/>
      <c r="O21" s="11"/>
      <c r="P21" s="11"/>
    </row>
    <row r="22" spans="2:24" ht="15.75" customHeight="1">
      <c r="B22" s="438" t="str">
        <f>"Index Total Returns [US$, %] -"&amp; TEXT(Map!$N$16, " mmmm yyyy")</f>
        <v>Index Total Returns [US$, %] - February 2025</v>
      </c>
      <c r="C22" s="439"/>
      <c r="D22" s="439"/>
      <c r="E22" s="439"/>
      <c r="F22" s="439"/>
      <c r="G22" s="439"/>
      <c r="H22" s="439"/>
      <c r="I22" s="439"/>
      <c r="J22" s="439"/>
      <c r="K22" s="440"/>
      <c r="L22" s="12"/>
      <c r="M22" s="437" t="str">
        <f>"Index Total Returns [US$] -"&amp; TEXT(Map!$N$16, " mmmm yyyy")</f>
        <v>Index Total Returns [US$] - February 2025</v>
      </c>
      <c r="N22" s="437"/>
      <c r="O22" s="437"/>
      <c r="P22" s="437"/>
      <c r="Q22" s="437"/>
      <c r="R22" s="437"/>
      <c r="S22" s="437"/>
    </row>
    <row r="23" spans="2:24" ht="16">
      <c r="B23" s="163"/>
      <c r="C23" s="164" t="s">
        <v>25</v>
      </c>
      <c r="D23" s="164" t="s">
        <v>8</v>
      </c>
      <c r="E23" s="164" t="s">
        <v>9</v>
      </c>
      <c r="F23" s="164" t="s">
        <v>10</v>
      </c>
      <c r="G23" s="164" t="s">
        <v>11</v>
      </c>
      <c r="H23" s="164" t="s">
        <v>12</v>
      </c>
      <c r="I23" s="164" t="s">
        <v>13</v>
      </c>
      <c r="J23" s="164" t="s">
        <v>20</v>
      </c>
      <c r="K23" s="165" t="s">
        <v>115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3" t="s">
        <v>22</v>
      </c>
      <c r="C24" s="444"/>
      <c r="D24" s="158">
        <f>Summary!D27</f>
        <v>-0.11342600023540594</v>
      </c>
      <c r="E24" s="158">
        <f>Summary!E27</f>
        <v>-3.3904743560934314</v>
      </c>
      <c r="F24" s="158">
        <f>Summary!F27</f>
        <v>-4.6670518870448152</v>
      </c>
      <c r="G24" s="158">
        <f>Summary!G27</f>
        <v>2.7468353075877694</v>
      </c>
      <c r="H24" s="158">
        <f>Summary!H27</f>
        <v>0.81645319037377817</v>
      </c>
      <c r="I24" s="158">
        <f>Summary!I27</f>
        <v>-6.300715119680933</v>
      </c>
      <c r="J24" s="158">
        <f>Summary!J27</f>
        <v>-3.4752479592086605</v>
      </c>
      <c r="K24" s="159">
        <f>Summary!K27</f>
        <v>-4.6101988656621291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6"/>
      <c r="C25" s="167"/>
      <c r="D25" s="158"/>
      <c r="E25" s="158"/>
      <c r="F25" s="158"/>
      <c r="G25" s="158"/>
      <c r="H25" s="158"/>
      <c r="I25" s="158"/>
      <c r="J25" s="158"/>
      <c r="K25" s="159"/>
      <c r="L25" s="12"/>
      <c r="M25" s="12"/>
      <c r="N25" s="12"/>
      <c r="O25" s="12"/>
      <c r="P25" s="12"/>
      <c r="V25" s="2"/>
      <c r="W25" s="2"/>
      <c r="X25" s="2"/>
    </row>
    <row r="26" spans="2:24">
      <c r="B26" s="157" t="s">
        <v>15</v>
      </c>
      <c r="C26" s="128" t="s">
        <v>27</v>
      </c>
      <c r="D26" s="158">
        <f>Summary!D29</f>
        <v>-1.5489938440285345</v>
      </c>
      <c r="E26" s="158">
        <f>Summary!E29</f>
        <v>-8.7406188354679735</v>
      </c>
      <c r="F26" s="158">
        <f>Summary!F29</f>
        <v>-8.4285325320538345</v>
      </c>
      <c r="G26" s="158">
        <f>Summary!G29</f>
        <v>24.707867913614724</v>
      </c>
      <c r="H26" s="158">
        <f>Summary!H29</f>
        <v>-2.1478136824521044</v>
      </c>
      <c r="I26" s="158">
        <f>Summary!I29</f>
        <v>-1.8411389662962296</v>
      </c>
      <c r="J26" s="158">
        <f>Summary!J29</f>
        <v>10.392029382326641</v>
      </c>
      <c r="K26" s="159">
        <f>Summary!K29</f>
        <v>3.8230096080230203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7" t="s">
        <v>16</v>
      </c>
      <c r="C27" s="128" t="s">
        <v>26</v>
      </c>
      <c r="D27" s="158">
        <f>Summary!D30</f>
        <v>-2.1076867109670605E-2</v>
      </c>
      <c r="E27" s="158">
        <f>Summary!E30</f>
        <v>-0.62592590727849062</v>
      </c>
      <c r="F27" s="158">
        <f>Summary!F30</f>
        <v>1.5924655625802808</v>
      </c>
      <c r="G27" s="158">
        <f>Summary!G30</f>
        <v>15.176670808543857</v>
      </c>
      <c r="H27" s="158">
        <f>Summary!H30</f>
        <v>3.547349780879494</v>
      </c>
      <c r="I27" s="158">
        <f>Summary!I30</f>
        <v>11.213123598740937</v>
      </c>
      <c r="J27" s="158">
        <f>Summary!J30</f>
        <v>6.0465760311678052</v>
      </c>
      <c r="K27" s="159">
        <f>Summary!K30</f>
        <v>6.1107469581872298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7" t="s">
        <v>153</v>
      </c>
      <c r="C28" s="128" t="s">
        <v>152</v>
      </c>
      <c r="D28" s="158">
        <f>Summary!D31</f>
        <v>-7.2447565420064031E-2</v>
      </c>
      <c r="E28" s="158">
        <f>Summary!E31</f>
        <v>-7.9248689088723623</v>
      </c>
      <c r="F28" s="158">
        <f>Summary!F31</f>
        <v>-8.441231285843676</v>
      </c>
      <c r="G28" s="158">
        <f>Summary!G31</f>
        <v>21.699388847261503</v>
      </c>
      <c r="H28" s="158">
        <f>Summary!H31</f>
        <v>-1.6025864570784365</v>
      </c>
      <c r="I28" s="158">
        <f>Summary!I31</f>
        <v>4.7023543091286868</v>
      </c>
      <c r="J28" s="158">
        <f>Summary!J31</f>
        <v>11.512409607667372</v>
      </c>
      <c r="K28" s="159"/>
      <c r="L28" s="12"/>
      <c r="M28" s="12"/>
      <c r="N28" s="12"/>
      <c r="O28" s="12"/>
      <c r="P28" s="12"/>
      <c r="V28" s="6"/>
      <c r="W28" s="6"/>
      <c r="X28" s="6"/>
    </row>
    <row r="29" spans="2:24" ht="15" thickBot="1">
      <c r="B29" s="140"/>
      <c r="C29" s="169"/>
      <c r="D29" s="169"/>
      <c r="E29" s="169"/>
      <c r="F29" s="169"/>
      <c r="G29" s="169"/>
      <c r="H29" s="169"/>
      <c r="I29" s="169"/>
      <c r="J29" s="169"/>
      <c r="K29" s="170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2"/>
      <c r="E30" s="162"/>
      <c r="F30" s="162"/>
      <c r="G30" s="162"/>
      <c r="H30" s="162"/>
      <c r="I30" s="162"/>
      <c r="J30" s="162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85" zoomScaleNormal="85" workbookViewId="0">
      <selection activeCell="B2" sqref="B2:G2"/>
    </sheetView>
  </sheetViews>
  <sheetFormatPr baseColWidth="10" defaultColWidth="8.83203125" defaultRowHeight="14"/>
  <cols>
    <col min="1" max="1" width="8.83203125" style="1"/>
    <col min="2" max="2" width="49.5" style="1" bestFit="1" customWidth="1"/>
    <col min="3" max="3" width="12.33203125" style="1" bestFit="1" customWidth="1"/>
    <col min="4" max="4" width="16.6640625" style="1" bestFit="1" customWidth="1"/>
    <col min="5" max="5" width="9.33203125" style="1" bestFit="1" customWidth="1"/>
    <col min="6" max="7" width="9.6640625" style="1" bestFit="1" customWidth="1"/>
    <col min="8" max="8" width="10.6640625" style="1" customWidth="1"/>
    <col min="9" max="9" width="15.1640625" style="1" bestFit="1" customWidth="1"/>
    <col min="10" max="16384" width="8.83203125" style="1"/>
  </cols>
  <sheetData>
    <row r="2" spans="2:11" ht="21">
      <c r="B2" s="409" t="str">
        <f>"Individual Equity Total Returns [N$,%]" &amp; TEXT(Map!$N$16, " mmmm yyyy")</f>
        <v>Individual Equity Total Returns [N$,%] February 2025</v>
      </c>
      <c r="C2" s="409"/>
      <c r="D2" s="409"/>
      <c r="E2" s="409"/>
      <c r="F2" s="409"/>
      <c r="G2" s="409"/>
      <c r="H2" s="449" t="s">
        <v>7</v>
      </c>
      <c r="I2" s="449"/>
    </row>
    <row r="3" spans="2:11" ht="23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30">
      <c r="B4" s="362"/>
      <c r="C4" s="363" t="s">
        <v>77</v>
      </c>
      <c r="D4" s="363" t="s">
        <v>101</v>
      </c>
      <c r="E4" s="364" t="s">
        <v>8</v>
      </c>
      <c r="F4" s="364" t="s">
        <v>9</v>
      </c>
      <c r="G4" s="364" t="s">
        <v>10</v>
      </c>
      <c r="H4" s="364" t="s">
        <v>11</v>
      </c>
      <c r="I4" s="364" t="s">
        <v>12</v>
      </c>
    </row>
    <row r="5" spans="2:11">
      <c r="B5" s="367" t="s">
        <v>225</v>
      </c>
      <c r="C5" s="368"/>
      <c r="D5" s="369"/>
      <c r="E5" s="370">
        <v>-0.80302663166553911</v>
      </c>
      <c r="F5" s="370">
        <v>-5.3338086056783416</v>
      </c>
      <c r="G5" s="370">
        <v>-6.6928620594186654</v>
      </c>
      <c r="H5" s="370">
        <v>20.969269891206913</v>
      </c>
      <c r="I5" s="370">
        <v>-2.936446043095986</v>
      </c>
      <c r="J5" s="83"/>
    </row>
    <row r="6" spans="2:11">
      <c r="B6" s="85" t="s">
        <v>226</v>
      </c>
      <c r="C6" s="368"/>
      <c r="D6" s="369"/>
      <c r="E6" s="21">
        <v>-2.9666876183135518</v>
      </c>
      <c r="F6" s="21">
        <v>-7.1494863064793233</v>
      </c>
      <c r="G6" s="21">
        <v>-9.7108604190153045</v>
      </c>
      <c r="H6" s="21">
        <v>19.592069904637103</v>
      </c>
      <c r="I6" s="21">
        <v>-3.883097286781934</v>
      </c>
      <c r="J6" s="83"/>
    </row>
    <row r="7" spans="2:11">
      <c r="B7" s="56" t="s">
        <v>227</v>
      </c>
      <c r="C7" s="368">
        <v>2112</v>
      </c>
      <c r="D7" s="371">
        <v>1.7802745847354615E-3</v>
      </c>
      <c r="E7" s="22">
        <v>-0.18903590000000001</v>
      </c>
      <c r="F7" s="22">
        <v>3.0243899999999999</v>
      </c>
      <c r="G7" s="22">
        <v>11.620699999999999</v>
      </c>
      <c r="H7" s="22">
        <v>30.206700000000001</v>
      </c>
      <c r="I7" s="22">
        <v>2.623907</v>
      </c>
      <c r="J7" s="83"/>
    </row>
    <row r="8" spans="2:11">
      <c r="B8" s="56" t="s">
        <v>228</v>
      </c>
      <c r="C8" s="368">
        <v>7070.9999999999991</v>
      </c>
      <c r="D8" s="371">
        <v>0.22517406506552035</v>
      </c>
      <c r="E8" s="22">
        <v>-7.2412439999999991</v>
      </c>
      <c r="F8" s="22">
        <v>-8.0972190000000008</v>
      </c>
      <c r="G8" s="22">
        <v>-15.519209999999999</v>
      </c>
      <c r="H8" s="22">
        <v>15.828690000000002</v>
      </c>
      <c r="I8" s="22">
        <v>-6.9115320000000011</v>
      </c>
      <c r="J8" s="83"/>
    </row>
    <row r="9" spans="2:11">
      <c r="B9" s="56" t="s">
        <v>229</v>
      </c>
      <c r="C9" s="368">
        <v>4653</v>
      </c>
      <c r="D9" s="371">
        <v>1.9018177729205389E-3</v>
      </c>
      <c r="E9" s="22">
        <v>-1</v>
      </c>
      <c r="F9" s="22">
        <v>6.4516130000000005E-2</v>
      </c>
      <c r="G9" s="22">
        <v>4.0557840000000001</v>
      </c>
      <c r="H9" s="22">
        <v>1.0671139999999999</v>
      </c>
      <c r="I9" s="22">
        <v>6.4516130000000005E-2</v>
      </c>
      <c r="J9" s="83"/>
    </row>
    <row r="10" spans="2:11">
      <c r="B10" s="56" t="s">
        <v>230</v>
      </c>
      <c r="C10" s="368">
        <v>509.99999999999994</v>
      </c>
      <c r="D10" s="371">
        <v>3.5703625168575831E-4</v>
      </c>
      <c r="E10" s="22">
        <v>0.39370080000000007</v>
      </c>
      <c r="F10" s="22">
        <v>2</v>
      </c>
      <c r="G10" s="22">
        <v>20.764859999999999</v>
      </c>
      <c r="H10" s="22">
        <v>46.940559999999998</v>
      </c>
      <c r="I10" s="22">
        <v>2</v>
      </c>
      <c r="J10" s="83"/>
    </row>
    <row r="11" spans="2:11">
      <c r="B11" s="56" t="s">
        <v>231</v>
      </c>
      <c r="C11" s="368">
        <v>27981</v>
      </c>
      <c r="D11" s="371">
        <v>8.0997017511987623E-2</v>
      </c>
      <c r="E11" s="22">
        <v>1.9975940000000001</v>
      </c>
      <c r="F11" s="22">
        <v>-3.1061709999999998</v>
      </c>
      <c r="G11" s="22">
        <v>-2.5212840000000001</v>
      </c>
      <c r="H11" s="22">
        <v>37.951810000000002</v>
      </c>
      <c r="I11" s="22">
        <v>-0.67445239999999995</v>
      </c>
      <c r="J11" s="83"/>
    </row>
    <row r="12" spans="2:11">
      <c r="B12" s="56" t="s">
        <v>232</v>
      </c>
      <c r="C12" s="368">
        <v>915</v>
      </c>
      <c r="D12" s="371">
        <v>4.5637805138542794E-4</v>
      </c>
      <c r="E12" s="22">
        <v>0.10940920000000001</v>
      </c>
      <c r="F12" s="22">
        <v>0.88202860000000005</v>
      </c>
      <c r="G12" s="22">
        <v>10.53279</v>
      </c>
      <c r="H12" s="22">
        <v>23.934550000000002</v>
      </c>
      <c r="I12" s="22">
        <v>0.77092510000000003</v>
      </c>
      <c r="J12" s="83"/>
    </row>
    <row r="13" spans="2:11">
      <c r="B13" s="56" t="s">
        <v>233</v>
      </c>
      <c r="C13" s="368">
        <v>21797</v>
      </c>
      <c r="D13" s="371">
        <v>0.18339934007625672</v>
      </c>
      <c r="E13" s="22">
        <v>2.7534300000000001E-2</v>
      </c>
      <c r="F13" s="22">
        <v>-7.982945</v>
      </c>
      <c r="G13" s="22">
        <v>-6.2142390000000001</v>
      </c>
      <c r="H13" s="22">
        <v>16.129239999999999</v>
      </c>
      <c r="I13" s="22">
        <v>-1.709055</v>
      </c>
      <c r="J13" s="83"/>
    </row>
    <row r="14" spans="2:11">
      <c r="B14" s="85" t="s">
        <v>234</v>
      </c>
      <c r="C14" s="368"/>
      <c r="D14" s="371"/>
      <c r="E14" s="21">
        <v>10.12067</v>
      </c>
      <c r="F14" s="21">
        <v>6.9269920000000011</v>
      </c>
      <c r="G14" s="21">
        <v>16.478580000000001</v>
      </c>
      <c r="H14" s="21">
        <v>39.437989999999999</v>
      </c>
      <c r="I14" s="21">
        <v>2.7276899999999999</v>
      </c>
      <c r="J14" s="83"/>
    </row>
    <row r="15" spans="2:11">
      <c r="B15" s="56" t="s">
        <v>235</v>
      </c>
      <c r="C15" s="368">
        <v>40335</v>
      </c>
      <c r="D15" s="371">
        <v>1.0329339517680041E-2</v>
      </c>
      <c r="E15" s="22">
        <v>10.12067</v>
      </c>
      <c r="F15" s="22">
        <v>6.9269920000000003</v>
      </c>
      <c r="G15" s="22">
        <v>16.478580000000001</v>
      </c>
      <c r="H15" s="22">
        <v>39.437989999999999</v>
      </c>
      <c r="I15" s="22">
        <v>2.7276899999999999</v>
      </c>
      <c r="J15" s="83"/>
    </row>
    <row r="16" spans="2:11">
      <c r="B16" s="85" t="s">
        <v>236</v>
      </c>
      <c r="C16" s="368"/>
      <c r="D16" s="371"/>
      <c r="E16" s="21">
        <v>5.1061422734448536</v>
      </c>
      <c r="F16" s="21">
        <v>-1.1665484086063105</v>
      </c>
      <c r="G16" s="21">
        <v>-0.16525419354835699</v>
      </c>
      <c r="H16" s="21">
        <v>25.632081083521062</v>
      </c>
      <c r="I16" s="21">
        <v>-7.0778785542238862E-2</v>
      </c>
      <c r="J16" s="83"/>
    </row>
    <row r="17" spans="2:10">
      <c r="B17" s="56" t="s">
        <v>237</v>
      </c>
      <c r="C17" s="368">
        <v>3037</v>
      </c>
      <c r="D17" s="371">
        <v>2.4408870824263341E-2</v>
      </c>
      <c r="E17" s="22">
        <v>5.4147860000000003</v>
      </c>
      <c r="F17" s="22">
        <v>0.7965483000000001</v>
      </c>
      <c r="G17" s="22">
        <v>8.8140450000000001</v>
      </c>
      <c r="H17" s="22">
        <v>45.729370000000003</v>
      </c>
      <c r="I17" s="22">
        <v>0.36351620000000001</v>
      </c>
      <c r="J17" s="83"/>
    </row>
    <row r="18" spans="2:10">
      <c r="B18" s="56" t="s">
        <v>238</v>
      </c>
      <c r="C18" s="368">
        <v>1266</v>
      </c>
      <c r="D18" s="371">
        <v>3.4597358139281352E-2</v>
      </c>
      <c r="E18" s="22">
        <v>2.5101209999999998</v>
      </c>
      <c r="F18" s="22">
        <v>-0.23640659999999997</v>
      </c>
      <c r="G18" s="22">
        <v>0.75864330000000002</v>
      </c>
      <c r="H18" s="22">
        <v>14.11514</v>
      </c>
      <c r="I18" s="22">
        <v>1.199041</v>
      </c>
      <c r="J18" s="83"/>
    </row>
    <row r="19" spans="2:10">
      <c r="B19" s="56" t="s">
        <v>239</v>
      </c>
      <c r="C19" s="368">
        <v>8630</v>
      </c>
      <c r="D19" s="371">
        <v>9.1374436688684876E-2</v>
      </c>
      <c r="E19" s="22">
        <v>6.0066329999999999</v>
      </c>
      <c r="F19" s="22">
        <v>-2.0431330000000001</v>
      </c>
      <c r="G19" s="22">
        <v>-2.9137140000000001</v>
      </c>
      <c r="H19" s="22">
        <v>24.624179999999999</v>
      </c>
      <c r="I19" s="22">
        <v>-0.6675875</v>
      </c>
      <c r="J19" s="83"/>
    </row>
    <row r="20" spans="2:10">
      <c r="B20" s="85" t="s">
        <v>240</v>
      </c>
      <c r="C20" s="368"/>
      <c r="D20" s="371"/>
      <c r="E20" s="21">
        <v>0</v>
      </c>
      <c r="F20" s="21">
        <v>9.8379359999999991</v>
      </c>
      <c r="G20" s="21">
        <v>9.8379359999999991</v>
      </c>
      <c r="H20" s="21">
        <v>9.8379359999999991</v>
      </c>
      <c r="I20" s="21">
        <v>1.388889</v>
      </c>
      <c r="J20" s="83"/>
    </row>
    <row r="21" spans="2:10">
      <c r="B21" s="56" t="s">
        <v>241</v>
      </c>
      <c r="C21" s="368">
        <v>73</v>
      </c>
      <c r="D21" s="371">
        <v>4.8271173942263309E-5</v>
      </c>
      <c r="E21" s="22">
        <v>0</v>
      </c>
      <c r="F21" s="22">
        <v>9.8379359999999991</v>
      </c>
      <c r="G21" s="22">
        <v>9.8379359999999991</v>
      </c>
      <c r="H21" s="22">
        <v>9.8379359999999991</v>
      </c>
      <c r="I21" s="22">
        <v>1.388889</v>
      </c>
      <c r="J21" s="83"/>
    </row>
    <row r="22" spans="2:10">
      <c r="B22" s="85" t="s">
        <v>242</v>
      </c>
      <c r="C22" s="368"/>
      <c r="D22" s="371"/>
      <c r="E22" s="21">
        <v>1.4990474278747432</v>
      </c>
      <c r="F22" s="21">
        <v>-0.23647303055541535</v>
      </c>
      <c r="G22" s="21">
        <v>3.0855204809275349</v>
      </c>
      <c r="H22" s="21">
        <v>28.447606958382973</v>
      </c>
      <c r="I22" s="21">
        <v>-1.3198012657863651</v>
      </c>
      <c r="J22" s="83"/>
    </row>
    <row r="23" spans="2:10">
      <c r="B23" s="56" t="s">
        <v>243</v>
      </c>
      <c r="C23" s="368">
        <v>1350</v>
      </c>
      <c r="D23" s="371">
        <v>9.8226287281542E-4</v>
      </c>
      <c r="E23" s="22">
        <v>3.0534349999999999</v>
      </c>
      <c r="F23" s="22">
        <v>5.46875</v>
      </c>
      <c r="G23" s="22">
        <v>9.7121840000000006</v>
      </c>
      <c r="H23" s="22">
        <v>22.048660000000002</v>
      </c>
      <c r="I23" s="22">
        <v>5.3864169999999998</v>
      </c>
      <c r="J23" s="83"/>
    </row>
    <row r="24" spans="2:10">
      <c r="B24" s="56" t="s">
        <v>244</v>
      </c>
      <c r="C24" s="368">
        <v>1764</v>
      </c>
      <c r="D24" s="371">
        <v>1.2751377987353606E-2</v>
      </c>
      <c r="E24" s="22">
        <v>1.37931</v>
      </c>
      <c r="F24" s="22">
        <v>-0.67595720000000004</v>
      </c>
      <c r="G24" s="22">
        <v>2.575056</v>
      </c>
      <c r="H24" s="22">
        <v>28.940529999999999</v>
      </c>
      <c r="I24" s="22">
        <v>-1.8363940000000003</v>
      </c>
      <c r="J24" s="83"/>
    </row>
    <row r="25" spans="2:10">
      <c r="B25" s="85" t="s">
        <v>245</v>
      </c>
      <c r="C25" s="368"/>
      <c r="D25" s="371"/>
      <c r="E25" s="21">
        <v>0.27427114870239228</v>
      </c>
      <c r="F25" s="21">
        <v>-4.0114695246295238</v>
      </c>
      <c r="G25" s="21">
        <v>-3.4412810689684892</v>
      </c>
      <c r="H25" s="21">
        <v>11.908197525973653</v>
      </c>
      <c r="I25" s="21">
        <v>-5.1780728066325397</v>
      </c>
      <c r="J25" s="83"/>
    </row>
    <row r="26" spans="2:10">
      <c r="B26" s="56" t="s">
        <v>246</v>
      </c>
      <c r="C26" s="368">
        <v>12025</v>
      </c>
      <c r="D26" s="371">
        <v>1.8891882921994903E-2</v>
      </c>
      <c r="E26" s="22">
        <v>1.084398</v>
      </c>
      <c r="F26" s="22">
        <v>-3.6866210000000001</v>
      </c>
      <c r="G26" s="22">
        <v>-8.7217330000000004</v>
      </c>
      <c r="H26" s="22">
        <v>6.0514830000000002</v>
      </c>
      <c r="I26" s="22">
        <v>-3.8307739999999999</v>
      </c>
      <c r="J26" s="83"/>
    </row>
    <row r="27" spans="2:10">
      <c r="B27" s="56" t="s">
        <v>247</v>
      </c>
      <c r="C27" s="368">
        <v>1811</v>
      </c>
      <c r="D27" s="371">
        <v>1.1345317586807008E-2</v>
      </c>
      <c r="E27" s="22">
        <v>-1.038251</v>
      </c>
      <c r="F27" s="22">
        <v>-4.6842100000000002</v>
      </c>
      <c r="G27" s="22">
        <v>5.2234930000000004</v>
      </c>
      <c r="H27" s="22">
        <v>22.55293</v>
      </c>
      <c r="I27" s="22">
        <v>-7.6962290000000007</v>
      </c>
      <c r="J27" s="83"/>
    </row>
    <row r="28" spans="2:10">
      <c r="B28" s="56" t="s">
        <v>248</v>
      </c>
      <c r="C28" s="368">
        <v>12801</v>
      </c>
      <c r="D28" s="371">
        <v>3.78895726735439E-4</v>
      </c>
      <c r="E28" s="22">
        <v>0</v>
      </c>
      <c r="F28" s="22">
        <v>0</v>
      </c>
      <c r="G28" s="22">
        <v>0</v>
      </c>
      <c r="H28" s="22">
        <v>3.2290850000000004</v>
      </c>
      <c r="I28" s="22">
        <v>0</v>
      </c>
      <c r="J28" s="83"/>
    </row>
    <row r="29" spans="2:10">
      <c r="B29" s="56" t="s">
        <v>249</v>
      </c>
      <c r="C29" s="368">
        <v>1680.9999999999998</v>
      </c>
      <c r="D29" s="371">
        <v>1.9945832941146849E-4</v>
      </c>
      <c r="E29" s="22">
        <v>-1.1757789999999999</v>
      </c>
      <c r="F29" s="22">
        <v>2.3128419999999998</v>
      </c>
      <c r="G29" s="22">
        <v>4.7352020000000001</v>
      </c>
      <c r="H29" s="22">
        <v>-3.6676220000000002</v>
      </c>
      <c r="I29" s="22">
        <v>-1.3497650000000001</v>
      </c>
      <c r="J29" s="83"/>
    </row>
    <row r="30" spans="2:10">
      <c r="B30" s="56" t="s">
        <v>250</v>
      </c>
      <c r="C30" s="368">
        <v>30</v>
      </c>
      <c r="D30" s="371">
        <v>7.545913449712364E-5</v>
      </c>
      <c r="E30" s="22">
        <v>0</v>
      </c>
      <c r="F30" s="22">
        <v>-21.052630000000001</v>
      </c>
      <c r="G30" s="22">
        <v>-23.076920000000001</v>
      </c>
      <c r="H30" s="22">
        <v>-37.5</v>
      </c>
      <c r="I30" s="22">
        <v>0</v>
      </c>
      <c r="J30" s="83"/>
    </row>
    <row r="31" spans="2:10">
      <c r="B31" s="85" t="s">
        <v>251</v>
      </c>
      <c r="C31" s="368"/>
      <c r="D31" s="371"/>
      <c r="E31" s="22"/>
      <c r="F31" s="22"/>
      <c r="G31" s="22"/>
      <c r="H31" s="22"/>
      <c r="I31" s="22"/>
      <c r="J31" s="83"/>
    </row>
    <row r="32" spans="2:10">
      <c r="B32" s="56" t="s">
        <v>252</v>
      </c>
      <c r="C32" s="368">
        <v>1265</v>
      </c>
      <c r="D32" s="371">
        <v>7.5122772559191417E-4</v>
      </c>
      <c r="E32" s="22">
        <v>0</v>
      </c>
      <c r="F32" s="22">
        <v>7.9113920000000004E-2</v>
      </c>
      <c r="G32" s="22">
        <v>7.7869999999999995E-2</v>
      </c>
      <c r="H32" s="22">
        <v>6.2295590000000001</v>
      </c>
      <c r="I32" s="22">
        <v>7.9113920000000004E-2</v>
      </c>
      <c r="J32" s="83"/>
    </row>
    <row r="33" spans="2:10">
      <c r="B33" s="56" t="s">
        <v>253</v>
      </c>
      <c r="C33" s="368">
        <v>793</v>
      </c>
      <c r="D33" s="371">
        <v>1.5092443719078681E-3</v>
      </c>
      <c r="E33" s="22">
        <v>0.25284450000000003</v>
      </c>
      <c r="F33" s="22">
        <v>11.511509999999999</v>
      </c>
      <c r="G33" s="22">
        <v>10.633470000000001</v>
      </c>
      <c r="H33" s="22">
        <v>12.858530000000002</v>
      </c>
      <c r="I33" s="22">
        <v>11.21729</v>
      </c>
      <c r="J33" s="83"/>
    </row>
    <row r="34" spans="2:10">
      <c r="B34" s="85" t="s">
        <v>254</v>
      </c>
      <c r="C34" s="368"/>
      <c r="D34" s="371"/>
      <c r="E34" s="22"/>
      <c r="F34" s="22"/>
      <c r="G34" s="22"/>
      <c r="H34" s="22"/>
      <c r="I34" s="22"/>
      <c r="J34" s="83"/>
    </row>
    <row r="35" spans="2:10" ht="15" thickBot="1">
      <c r="B35" s="56" t="s">
        <v>255</v>
      </c>
      <c r="C35" s="368">
        <v>899</v>
      </c>
      <c r="D35" s="371">
        <v>5.0009058871912577E-4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2"/>
      <c r="C36" s="373"/>
      <c r="D36" s="374"/>
      <c r="E36" s="372"/>
      <c r="F36" s="375"/>
      <c r="G36" s="375"/>
      <c r="H36" s="375"/>
      <c r="I36" s="375"/>
      <c r="J36" s="83"/>
    </row>
    <row r="37" spans="2:10">
      <c r="B37" s="367" t="s">
        <v>256</v>
      </c>
      <c r="C37" s="368"/>
      <c r="D37" s="369"/>
      <c r="E37" s="370">
        <v>-2.6329351397061029</v>
      </c>
      <c r="F37" s="370">
        <v>-5.8447598055272172</v>
      </c>
      <c r="G37" s="370">
        <v>0.22930107533930841</v>
      </c>
      <c r="H37" s="370">
        <v>19.442040830800149</v>
      </c>
      <c r="I37" s="370">
        <v>-1.4125322879372961</v>
      </c>
      <c r="J37" s="83"/>
    </row>
    <row r="38" spans="2:10">
      <c r="B38" s="85" t="s">
        <v>257</v>
      </c>
      <c r="C38" s="368"/>
      <c r="D38" s="369"/>
      <c r="E38" s="21">
        <v>-2.6329351397061029</v>
      </c>
      <c r="F38" s="21">
        <v>-5.8447598055272172</v>
      </c>
      <c r="G38" s="21">
        <v>0.22930107533930841</v>
      </c>
      <c r="H38" s="21">
        <v>19.442040830800149</v>
      </c>
      <c r="I38" s="21">
        <v>-1.4125322879372961</v>
      </c>
      <c r="J38" s="83"/>
    </row>
    <row r="39" spans="2:10">
      <c r="B39" s="56" t="s">
        <v>258</v>
      </c>
      <c r="C39" s="368">
        <v>54415</v>
      </c>
      <c r="D39" s="371">
        <v>0.13007478179964552</v>
      </c>
      <c r="E39" s="22">
        <v>-1.0546409999999999</v>
      </c>
      <c r="F39" s="22">
        <v>-4.2579399999999996</v>
      </c>
      <c r="G39" s="22">
        <v>5.5270049999999999</v>
      </c>
      <c r="H39" s="22">
        <v>33.772269999999999</v>
      </c>
      <c r="I39" s="22">
        <v>-1.3953070000000001</v>
      </c>
      <c r="J39" s="83"/>
    </row>
    <row r="40" spans="2:10">
      <c r="B40" s="56" t="s">
        <v>259</v>
      </c>
      <c r="C40" s="368">
        <v>7895.9999999999991</v>
      </c>
      <c r="D40" s="371">
        <v>1.6935769266774165E-2</v>
      </c>
      <c r="E40" s="22">
        <v>-23.429010000000002</v>
      </c>
      <c r="F40" s="22">
        <v>-11.756819999999999</v>
      </c>
      <c r="G40" s="22">
        <v>-33.022309999999997</v>
      </c>
      <c r="H40" s="22">
        <v>-49.221870000000003</v>
      </c>
      <c r="I40" s="22">
        <v>-10.526910000000001</v>
      </c>
      <c r="J40" s="83"/>
    </row>
    <row r="41" spans="2:10">
      <c r="B41" s="56" t="s">
        <v>260</v>
      </c>
      <c r="C41" s="368">
        <v>11</v>
      </c>
      <c r="D41" s="371">
        <v>1.6631044189494956E-4</v>
      </c>
      <c r="E41" s="22">
        <v>10</v>
      </c>
      <c r="F41" s="22">
        <v>-15.384610000000002</v>
      </c>
      <c r="G41" s="22">
        <v>-35.294119999999999</v>
      </c>
      <c r="H41" s="22">
        <v>-26.666669999999996</v>
      </c>
      <c r="I41" s="22">
        <v>-15.384610000000002</v>
      </c>
      <c r="J41" s="83"/>
    </row>
    <row r="42" spans="2:10">
      <c r="B42" s="56" t="s">
        <v>261</v>
      </c>
      <c r="C42" s="368">
        <v>607</v>
      </c>
      <c r="D42" s="371">
        <v>3.7424133322055481E-4</v>
      </c>
      <c r="E42" s="22">
        <v>-15.57719</v>
      </c>
      <c r="F42" s="22">
        <v>-29.826589999999996</v>
      </c>
      <c r="G42" s="22">
        <v>-20.236529999999998</v>
      </c>
      <c r="H42" s="22">
        <v>-55.400440000000003</v>
      </c>
      <c r="I42" s="22">
        <v>-27.565629999999995</v>
      </c>
      <c r="J42" s="83"/>
    </row>
    <row r="43" spans="2:10">
      <c r="B43" s="56" t="s">
        <v>262</v>
      </c>
      <c r="C43" s="368">
        <v>1194</v>
      </c>
      <c r="D43" s="371">
        <v>5.5439310634231046E-3</v>
      </c>
      <c r="E43" s="22">
        <v>-23.803450000000002</v>
      </c>
      <c r="F43" s="22">
        <v>-15.498939999999999</v>
      </c>
      <c r="G43" s="22">
        <v>-8.6457540000000002</v>
      </c>
      <c r="H43" s="22">
        <v>-30.011720000000004</v>
      </c>
      <c r="I43" s="22">
        <v>-9.0632140000000003</v>
      </c>
      <c r="J43" s="83"/>
    </row>
    <row r="44" spans="2:10">
      <c r="B44" s="56" t="s">
        <v>263</v>
      </c>
      <c r="C44" s="368">
        <v>2651</v>
      </c>
      <c r="D44" s="371">
        <v>2.1114805024956252E-3</v>
      </c>
      <c r="E44" s="22">
        <v>-23.315010000000001</v>
      </c>
      <c r="F44" s="22">
        <v>-17.207989999999999</v>
      </c>
      <c r="G44" s="22">
        <v>-4.2960289999999999</v>
      </c>
      <c r="H44" s="365">
        <v>-34.364939999999997</v>
      </c>
      <c r="I44" s="22">
        <v>-21.683900000000001</v>
      </c>
      <c r="J44" s="83"/>
    </row>
    <row r="45" spans="2:10">
      <c r="B45" s="56" t="s">
        <v>264</v>
      </c>
      <c r="C45" s="368">
        <v>247.00000000000003</v>
      </c>
      <c r="D45" s="371">
        <v>6.0617949294988055E-4</v>
      </c>
      <c r="E45" s="22">
        <v>-28.818440000000002</v>
      </c>
      <c r="F45" s="22">
        <v>-28.818440000000002</v>
      </c>
      <c r="G45" s="22">
        <v>-35.844149999999999</v>
      </c>
      <c r="H45" s="365">
        <v>-61.764710000000001</v>
      </c>
      <c r="I45" s="22">
        <v>-20.064720000000001</v>
      </c>
      <c r="J45" s="83"/>
    </row>
    <row r="46" spans="2:10">
      <c r="B46" s="56" t="s">
        <v>265</v>
      </c>
      <c r="C46" s="368">
        <v>691</v>
      </c>
      <c r="D46" s="371">
        <v>1.1644622776434271E-3</v>
      </c>
      <c r="E46" s="22">
        <v>-44.10474</v>
      </c>
      <c r="F46" s="22">
        <v>-52.299709999999997</v>
      </c>
      <c r="G46" s="22">
        <v>-49.46866</v>
      </c>
      <c r="H46" s="365">
        <v>-60.911040000000007</v>
      </c>
      <c r="I46" s="22">
        <v>-54.618540000000003</v>
      </c>
      <c r="J46" s="83"/>
    </row>
    <row r="47" spans="2:10" ht="15" thickBot="1">
      <c r="B47" s="376" t="s">
        <v>266</v>
      </c>
      <c r="C47" s="368">
        <v>4924</v>
      </c>
      <c r="D47" s="371">
        <v>3.3013118261774312E-2</v>
      </c>
      <c r="E47" s="377">
        <v>8.7215720000000001</v>
      </c>
      <c r="F47" s="377">
        <v>-4.335718</v>
      </c>
      <c r="G47" s="377">
        <v>1.0201150000000001</v>
      </c>
      <c r="H47" s="377">
        <v>15.3566</v>
      </c>
      <c r="I47" s="377">
        <v>8.3626760000000004</v>
      </c>
      <c r="J47" s="83"/>
    </row>
    <row r="48" spans="2:10">
      <c r="B48" s="366"/>
      <c r="C48" s="368"/>
      <c r="D48" s="371"/>
      <c r="E48" s="22"/>
      <c r="F48" s="22"/>
      <c r="G48" s="22"/>
      <c r="H48" s="22"/>
      <c r="I48" s="22"/>
      <c r="J48" s="83"/>
    </row>
    <row r="49" spans="2:10">
      <c r="B49" s="367" t="s">
        <v>159</v>
      </c>
      <c r="C49" s="368"/>
      <c r="D49" s="371"/>
      <c r="E49" s="370">
        <v>-4.8180966422253029</v>
      </c>
      <c r="F49" s="370">
        <v>-9.7351858703883973</v>
      </c>
      <c r="G49" s="370">
        <v>-11.216729796609041</v>
      </c>
      <c r="H49" s="370">
        <v>9.5581091417689361</v>
      </c>
      <c r="I49" s="370">
        <v>-9.7230969206807227</v>
      </c>
      <c r="J49" s="83"/>
    </row>
    <row r="50" spans="2:10">
      <c r="B50" s="367" t="s">
        <v>160</v>
      </c>
      <c r="C50" s="368"/>
      <c r="D50" s="371"/>
      <c r="E50" s="401"/>
      <c r="F50" s="401"/>
      <c r="G50" s="401"/>
      <c r="H50" s="401"/>
      <c r="I50" s="401"/>
      <c r="J50" s="83"/>
    </row>
    <row r="51" spans="2:10">
      <c r="B51" s="85" t="s">
        <v>161</v>
      </c>
      <c r="C51" s="368"/>
      <c r="D51" s="371"/>
      <c r="E51" s="21">
        <v>-0.10351970000000001</v>
      </c>
      <c r="F51" s="21">
        <v>6.9132390000000002E-2</v>
      </c>
      <c r="G51" s="21">
        <v>-7.0246139999999999E-2</v>
      </c>
      <c r="H51" s="21">
        <v>-0.1862636</v>
      </c>
      <c r="I51" s="21">
        <v>0.13836039999999999</v>
      </c>
      <c r="J51" s="83"/>
    </row>
    <row r="52" spans="2:10">
      <c r="B52" s="56" t="s">
        <v>162</v>
      </c>
      <c r="C52" s="368">
        <v>2895</v>
      </c>
      <c r="D52" s="371">
        <v>1.9026069016992969E-3</v>
      </c>
      <c r="E52" s="22">
        <v>-0.10351970000000001</v>
      </c>
      <c r="F52" s="22">
        <v>6.9132390000000002E-2</v>
      </c>
      <c r="G52" s="22">
        <v>-7.0246139999999999E-2</v>
      </c>
      <c r="H52" s="22">
        <v>-0.1862636</v>
      </c>
      <c r="I52" s="22">
        <v>0.13836039999999999</v>
      </c>
      <c r="J52" s="83"/>
    </row>
    <row r="53" spans="2:10">
      <c r="B53" s="85" t="s">
        <v>163</v>
      </c>
      <c r="C53" s="368"/>
      <c r="D53" s="371"/>
      <c r="E53" s="21">
        <v>-13.440379999999999</v>
      </c>
      <c r="F53" s="21">
        <v>-10.061119999999999</v>
      </c>
      <c r="G53" s="21">
        <v>-11.30936</v>
      </c>
      <c r="H53" s="21">
        <v>-12.665100000000001</v>
      </c>
      <c r="I53" s="21">
        <v>-13.722580000000001</v>
      </c>
      <c r="J53" s="83"/>
    </row>
    <row r="54" spans="2:10">
      <c r="B54" s="56" t="s">
        <v>164</v>
      </c>
      <c r="C54" s="368">
        <v>5822</v>
      </c>
      <c r="D54" s="371">
        <v>3.2528236550858698E-3</v>
      </c>
      <c r="E54" s="22">
        <v>-13.440379999999999</v>
      </c>
      <c r="F54" s="22">
        <v>-10.061120000000001</v>
      </c>
      <c r="G54" s="22">
        <v>-11.30936</v>
      </c>
      <c r="H54" s="22">
        <v>-12.665100000000001</v>
      </c>
      <c r="I54" s="22">
        <v>-13.722580000000001</v>
      </c>
      <c r="J54" s="83"/>
    </row>
    <row r="55" spans="2:10">
      <c r="B55" s="367" t="s">
        <v>165</v>
      </c>
      <c r="C55" s="368"/>
      <c r="D55" s="371"/>
      <c r="E55" s="401"/>
      <c r="F55" s="401"/>
      <c r="G55" s="401"/>
      <c r="H55" s="401"/>
      <c r="I55" s="401"/>
      <c r="J55" s="83"/>
    </row>
    <row r="56" spans="2:10">
      <c r="B56" s="85" t="s">
        <v>166</v>
      </c>
      <c r="C56" s="368"/>
      <c r="D56" s="371"/>
      <c r="E56" s="21">
        <v>-8.4673289388326953</v>
      </c>
      <c r="F56" s="402">
        <v>-23.081709708200655</v>
      </c>
      <c r="G56" s="402">
        <v>-17.846893442252604</v>
      </c>
      <c r="H56" s="402">
        <v>16.061326124333075</v>
      </c>
      <c r="I56" s="402">
        <v>-24.230319820205729</v>
      </c>
      <c r="J56" s="83"/>
    </row>
    <row r="57" spans="2:10">
      <c r="B57" s="56" t="s">
        <v>167</v>
      </c>
      <c r="C57" s="368">
        <v>250</v>
      </c>
      <c r="D57" s="371">
        <v>2.5509715129636131E-5</v>
      </c>
      <c r="E57" s="22">
        <v>0</v>
      </c>
      <c r="F57" s="22">
        <v>0</v>
      </c>
      <c r="G57" s="22">
        <v>30.366920000000004</v>
      </c>
      <c r="H57" s="22">
        <v>30.366920000000004</v>
      </c>
      <c r="I57" s="22">
        <v>0</v>
      </c>
      <c r="J57" s="83"/>
    </row>
    <row r="58" spans="2:10">
      <c r="B58" s="56" t="s">
        <v>168</v>
      </c>
      <c r="C58" s="368">
        <v>7847</v>
      </c>
      <c r="D58" s="371">
        <v>1.8314230024289179E-2</v>
      </c>
      <c r="E58" s="22">
        <v>-8.4791229999999995</v>
      </c>
      <c r="F58" s="22">
        <v>-23.113859999999999</v>
      </c>
      <c r="G58" s="22">
        <v>-17.91405</v>
      </c>
      <c r="H58" s="22">
        <v>16.041399999999999</v>
      </c>
      <c r="I58" s="22">
        <v>-24.26407</v>
      </c>
      <c r="J58" s="83"/>
    </row>
    <row r="59" spans="2:10">
      <c r="B59" s="367" t="s">
        <v>169</v>
      </c>
      <c r="C59" s="368"/>
      <c r="D59" s="371"/>
      <c r="E59" s="401"/>
      <c r="F59" s="401"/>
      <c r="G59" s="401"/>
      <c r="H59" s="401"/>
      <c r="I59" s="401"/>
      <c r="J59" s="83"/>
    </row>
    <row r="60" spans="2:10">
      <c r="B60" s="85" t="s">
        <v>170</v>
      </c>
      <c r="C60" s="368"/>
      <c r="D60" s="371"/>
      <c r="E60" s="21">
        <v>-3.7921990000000001</v>
      </c>
      <c r="F60" s="402">
        <v>-7.0252540000000003</v>
      </c>
      <c r="G60" s="402">
        <v>-10.015639999999999</v>
      </c>
      <c r="H60" s="402">
        <v>9.2188649999999992</v>
      </c>
      <c r="I60" s="402">
        <v>-6.6179970000000008</v>
      </c>
      <c r="J60" s="83"/>
    </row>
    <row r="61" spans="2:10">
      <c r="B61" s="56" t="s">
        <v>171</v>
      </c>
      <c r="C61" s="368">
        <v>27501</v>
      </c>
      <c r="D61" s="371">
        <v>8.3831707635142597E-2</v>
      </c>
      <c r="E61" s="22">
        <v>-3.7921990000000001</v>
      </c>
      <c r="F61" s="22">
        <v>-7.0252540000000003</v>
      </c>
      <c r="G61" s="22">
        <v>-10.015639999999999</v>
      </c>
      <c r="H61" s="22">
        <v>9.2188649999999992</v>
      </c>
      <c r="I61" s="22">
        <v>-6.6179970000000008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baseColWidth="10" defaultColWidth="8.83203125" defaultRowHeight="14"/>
  <cols>
    <col min="1" max="1" width="8.83203125" style="1"/>
    <col min="2" max="2" width="17.33203125" style="1" customWidth="1"/>
    <col min="3" max="3" width="9.33203125" style="1" customWidth="1"/>
    <col min="4" max="5" width="9.6640625" style="1" bestFit="1" customWidth="1"/>
    <col min="6" max="6" width="10.6640625" style="1" customWidth="1"/>
    <col min="7" max="7" width="15.1640625" style="1" customWidth="1"/>
    <col min="8" max="8" width="9.83203125" style="1" bestFit="1" customWidth="1"/>
    <col min="9" max="10" width="9.83203125" style="1" customWidth="1"/>
    <col min="11" max="16384" width="8.83203125" style="1"/>
  </cols>
  <sheetData>
    <row r="2" spans="2:19" ht="21">
      <c r="B2" s="409" t="s">
        <v>62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5" thickBot="1"/>
    <row r="4" spans="2:19" ht="15.75" customHeight="1">
      <c r="B4" s="438" t="str">
        <f>"Bond Performance Index Total Returns (%)  - as at "&amp; TEXT(Map!$N$16, " mmmm yyyy")</f>
        <v>Bond Performance Index Total Returns (%)  - as at  February 2025</v>
      </c>
      <c r="C4" s="439"/>
      <c r="D4" s="439"/>
      <c r="E4" s="439"/>
      <c r="F4" s="439"/>
      <c r="G4" s="439"/>
      <c r="H4" s="439"/>
      <c r="I4" s="439"/>
      <c r="J4" s="440"/>
      <c r="L4" s="450" t="s">
        <v>68</v>
      </c>
      <c r="M4" s="450"/>
      <c r="N4" s="450"/>
      <c r="O4" s="450"/>
      <c r="P4" s="450"/>
      <c r="Q4" s="450"/>
      <c r="R4" s="450"/>
      <c r="S4" s="450"/>
    </row>
    <row r="5" spans="2:19">
      <c r="B5" s="171"/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20</v>
      </c>
      <c r="J5" s="172" t="s">
        <v>115</v>
      </c>
    </row>
    <row r="6" spans="2:19">
      <c r="B6" s="173"/>
      <c r="C6" s="3"/>
      <c r="D6" s="3"/>
      <c r="E6" s="3"/>
      <c r="F6" s="3"/>
      <c r="G6" s="3"/>
      <c r="H6" s="3"/>
      <c r="I6" s="3"/>
      <c r="J6" s="174"/>
    </row>
    <row r="7" spans="2:19">
      <c r="B7" s="157" t="s">
        <v>63</v>
      </c>
      <c r="C7" s="175">
        <f>Summary!D11</f>
        <v>0.19585814054003947</v>
      </c>
      <c r="D7" s="175">
        <f>Summary!E11</f>
        <v>0.30539148106853986</v>
      </c>
      <c r="E7" s="175">
        <f>Summary!F11</f>
        <v>4.5378875761752147</v>
      </c>
      <c r="F7" s="175">
        <f>Summary!G11</f>
        <v>18.448307546181542</v>
      </c>
      <c r="G7" s="175">
        <f>Summary!H11</f>
        <v>0.99531755884134654</v>
      </c>
      <c r="H7" s="175">
        <f>Summary!I11</f>
        <v>14.315862839587901</v>
      </c>
      <c r="I7" s="175">
        <f>Summary!J11</f>
        <v>11.941527146854947</v>
      </c>
      <c r="J7" s="176">
        <f>Summary!K11</f>
        <v>10.640153795239105</v>
      </c>
    </row>
    <row r="8" spans="2:19">
      <c r="B8" s="157"/>
      <c r="C8" s="175"/>
      <c r="D8" s="175"/>
      <c r="E8" s="175"/>
      <c r="F8" s="175"/>
      <c r="G8" s="175"/>
      <c r="H8" s="175"/>
      <c r="I8" s="175"/>
      <c r="J8" s="176"/>
    </row>
    <row r="9" spans="2:19">
      <c r="B9" s="157" t="s">
        <v>64</v>
      </c>
      <c r="C9" s="175">
        <f>Summary!D12</f>
        <v>0.19585814054003947</v>
      </c>
      <c r="D9" s="175">
        <f>Summary!E12</f>
        <v>0.30539148106853986</v>
      </c>
      <c r="E9" s="175">
        <f>Summary!F12</f>
        <v>4.5378875761752147</v>
      </c>
      <c r="F9" s="175">
        <f>Summary!G12</f>
        <v>18.448307546181542</v>
      </c>
      <c r="G9" s="175">
        <f>Summary!H12</f>
        <v>0.99531755884134654</v>
      </c>
      <c r="H9" s="175">
        <f>Summary!I12</f>
        <v>14.315862839587901</v>
      </c>
      <c r="I9" s="175">
        <f>Summary!J12</f>
        <v>11.941527146854947</v>
      </c>
      <c r="J9" s="176">
        <f>Summary!K12</f>
        <v>10.640153795239105</v>
      </c>
    </row>
    <row r="10" spans="2:19">
      <c r="B10" s="157"/>
      <c r="C10" s="175"/>
      <c r="D10" s="175"/>
      <c r="E10" s="175"/>
      <c r="F10" s="175"/>
      <c r="G10" s="175"/>
      <c r="H10" s="175"/>
      <c r="I10" s="175"/>
      <c r="J10" s="176"/>
    </row>
    <row r="11" spans="2:19">
      <c r="B11" s="157" t="s">
        <v>132</v>
      </c>
      <c r="C11" s="175"/>
      <c r="D11" s="175"/>
      <c r="E11" s="175"/>
      <c r="F11" s="175"/>
      <c r="G11" s="175"/>
      <c r="H11" s="175"/>
      <c r="I11" s="175"/>
      <c r="J11" s="176"/>
    </row>
    <row r="12" spans="2:19" ht="15" thickBot="1">
      <c r="B12" s="140"/>
      <c r="C12" s="177"/>
      <c r="D12" s="177"/>
      <c r="E12" s="177"/>
      <c r="F12" s="177"/>
      <c r="G12" s="177"/>
      <c r="H12" s="177"/>
      <c r="I12" s="177"/>
      <c r="J12" s="178"/>
    </row>
    <row r="13" spans="2:19">
      <c r="B13" s="18" t="s">
        <v>19</v>
      </c>
      <c r="C13" s="18"/>
      <c r="D13" s="162"/>
      <c r="E13" s="162"/>
      <c r="F13" s="162"/>
      <c r="G13" s="162"/>
      <c r="H13" s="162"/>
      <c r="I13" s="162"/>
      <c r="J13" s="105" t="s">
        <v>28</v>
      </c>
    </row>
    <row r="14" spans="2:19" ht="15.75" customHeight="1">
      <c r="B14" s="20" t="s">
        <v>130</v>
      </c>
    </row>
    <row r="15" spans="2:19">
      <c r="B15" s="20" t="s">
        <v>131</v>
      </c>
    </row>
    <row r="21" spans="2:19">
      <c r="L21" s="20" t="s">
        <v>28</v>
      </c>
    </row>
    <row r="22" spans="2:19" ht="15" thickBot="1"/>
    <row r="23" spans="2:19" ht="16">
      <c r="B23" s="438" t="str">
        <f>"Bond Performance, Index Total Returns  (US$- terms),(%) - as at "&amp; TEXT(Map!$N$16, " mmmm yyyy")</f>
        <v>Bond Performance, Index Total Returns  (US$- terms),(%) - as at  February 2025</v>
      </c>
      <c r="C23" s="439"/>
      <c r="D23" s="439"/>
      <c r="E23" s="439"/>
      <c r="F23" s="439"/>
      <c r="G23" s="439"/>
      <c r="H23" s="439"/>
      <c r="I23" s="439"/>
      <c r="J23" s="440"/>
      <c r="L23" s="450" t="s">
        <v>69</v>
      </c>
      <c r="M23" s="450"/>
      <c r="N23" s="450"/>
      <c r="O23" s="450"/>
      <c r="P23" s="450"/>
      <c r="Q23" s="450"/>
      <c r="R23" s="450"/>
      <c r="S23" s="450"/>
    </row>
    <row r="24" spans="2:19">
      <c r="B24" s="171"/>
      <c r="C24" s="128" t="s">
        <v>8</v>
      </c>
      <c r="D24" s="128" t="s">
        <v>9</v>
      </c>
      <c r="E24" s="128" t="s">
        <v>10</v>
      </c>
      <c r="F24" s="128" t="s">
        <v>11</v>
      </c>
      <c r="G24" s="128" t="s">
        <v>12</v>
      </c>
      <c r="H24" s="128" t="s">
        <v>13</v>
      </c>
      <c r="I24" s="128" t="s">
        <v>20</v>
      </c>
      <c r="J24" s="172" t="s">
        <v>115</v>
      </c>
    </row>
    <row r="25" spans="2:19">
      <c r="B25" s="171"/>
      <c r="C25" s="128"/>
      <c r="D25" s="128"/>
      <c r="E25" s="128"/>
      <c r="F25" s="128"/>
      <c r="G25" s="128"/>
      <c r="H25" s="128"/>
      <c r="I25" s="128"/>
      <c r="J25" s="172"/>
    </row>
    <row r="26" spans="2:19">
      <c r="B26" s="157" t="s">
        <v>65</v>
      </c>
      <c r="C26" s="175">
        <f>Summary!D33</f>
        <v>8.2209986249681677E-2</v>
      </c>
      <c r="D26" s="175">
        <f>Summary!E33</f>
        <v>-3.0954370948762189</v>
      </c>
      <c r="E26" s="175">
        <f>Summary!F33</f>
        <v>-0.34094987862546278</v>
      </c>
      <c r="F26" s="175">
        <f>Summary!G33</f>
        <v>21.701887479100201</v>
      </c>
      <c r="G26" s="175">
        <f>Summary!H33</f>
        <v>1.8198970511786428</v>
      </c>
      <c r="H26" s="175">
        <f>Summary!I33</f>
        <v>7.1131459854602674</v>
      </c>
      <c r="I26" s="175">
        <f>Summary!J33</f>
        <v>8.0512815091768672</v>
      </c>
      <c r="J26" s="176">
        <f>Summary!K33</f>
        <v>5.5394226800041579</v>
      </c>
    </row>
    <row r="27" spans="2:19">
      <c r="B27" s="157"/>
      <c r="C27" s="175"/>
      <c r="D27" s="175"/>
      <c r="E27" s="175"/>
      <c r="F27" s="175"/>
      <c r="G27" s="175"/>
      <c r="H27" s="175"/>
      <c r="I27" s="175"/>
      <c r="J27" s="176"/>
    </row>
    <row r="28" spans="2:19">
      <c r="B28" s="157" t="s">
        <v>66</v>
      </c>
      <c r="C28" s="175">
        <f>Summary!D34</f>
        <v>8.2209986249703881E-2</v>
      </c>
      <c r="D28" s="175">
        <f>Summary!E34</f>
        <v>-3.0954370948761301</v>
      </c>
      <c r="E28" s="175">
        <f>Summary!F34</f>
        <v>-0.34094987862544057</v>
      </c>
      <c r="F28" s="175">
        <f>Summary!G34</f>
        <v>21.701887479100268</v>
      </c>
      <c r="G28" s="175">
        <f>Summary!H34</f>
        <v>1.8198970511786872</v>
      </c>
      <c r="H28" s="175">
        <f>Summary!I34</f>
        <v>7.1154405310423163</v>
      </c>
      <c r="I28" s="175">
        <f>Summary!J34</f>
        <v>8.0703393945198663</v>
      </c>
      <c r="J28" s="176">
        <f>Summary!K34</f>
        <v>5.5568041303794669</v>
      </c>
    </row>
    <row r="29" spans="2:19">
      <c r="B29" s="157"/>
      <c r="C29" s="175"/>
      <c r="D29" s="175"/>
      <c r="E29" s="175"/>
      <c r="F29" s="175"/>
      <c r="G29" s="175"/>
      <c r="H29" s="175"/>
      <c r="I29" s="175"/>
      <c r="J29" s="176"/>
    </row>
    <row r="30" spans="2:19">
      <c r="B30" s="157" t="s">
        <v>133</v>
      </c>
      <c r="C30" s="175"/>
      <c r="D30" s="175"/>
      <c r="E30" s="175"/>
      <c r="F30" s="175"/>
      <c r="G30" s="175"/>
      <c r="H30" s="175"/>
      <c r="I30" s="175"/>
      <c r="J30" s="176"/>
    </row>
    <row r="31" spans="2:19" ht="15" thickBot="1">
      <c r="B31" s="140"/>
      <c r="C31" s="179"/>
      <c r="D31" s="179"/>
      <c r="E31" s="179"/>
      <c r="F31" s="179"/>
      <c r="G31" s="179"/>
      <c r="H31" s="179"/>
      <c r="I31" s="179"/>
      <c r="J31" s="180"/>
    </row>
    <row r="32" spans="2:19" ht="15" thickBot="1">
      <c r="B32" s="181" t="s">
        <v>67</v>
      </c>
      <c r="C32" s="182">
        <f>Summary!D27</f>
        <v>-0.11342600023540594</v>
      </c>
      <c r="D32" s="182">
        <f>Summary!E27</f>
        <v>-3.3904743560934314</v>
      </c>
      <c r="E32" s="182">
        <f>Summary!F27</f>
        <v>-4.6670518870448152</v>
      </c>
      <c r="F32" s="182">
        <f>Summary!G27</f>
        <v>2.7468353075877694</v>
      </c>
      <c r="G32" s="182">
        <f>Summary!H27</f>
        <v>0.81645319037377817</v>
      </c>
      <c r="H32" s="182">
        <f>Summary!I27</f>
        <v>-6.300715119680933</v>
      </c>
      <c r="I32" s="182">
        <f>Summary!J27</f>
        <v>-3.4752479592086605</v>
      </c>
      <c r="J32" s="183">
        <f>Summary!K27</f>
        <v>-4.6101988656621291</v>
      </c>
    </row>
    <row r="33" spans="2:12">
      <c r="B33" s="18" t="s">
        <v>19</v>
      </c>
      <c r="C33" s="18"/>
      <c r="D33" s="162"/>
      <c r="E33" s="162"/>
      <c r="F33" s="162"/>
      <c r="G33" s="162"/>
      <c r="H33" s="162"/>
      <c r="I33" s="162"/>
      <c r="J33" s="105" t="s">
        <v>28</v>
      </c>
    </row>
    <row r="34" spans="2:12">
      <c r="B34" s="20" t="s">
        <v>130</v>
      </c>
    </row>
    <row r="35" spans="2:12">
      <c r="B35" s="20" t="s">
        <v>131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baseColWidth="10" defaultColWidth="9.1640625" defaultRowHeight="14"/>
  <cols>
    <col min="1" max="1" width="9.1640625" style="1"/>
    <col min="2" max="2" width="25.5" style="1" customWidth="1"/>
    <col min="3" max="7" width="19" style="1" customWidth="1"/>
    <col min="8" max="8" width="12.5" style="1" customWidth="1"/>
    <col min="9" max="12" width="17.5" style="1" customWidth="1"/>
    <col min="13" max="13" width="18.5" style="1" customWidth="1"/>
    <col min="14" max="14" width="16.1640625" style="1" customWidth="1"/>
    <col min="15" max="18" width="18" style="1" customWidth="1"/>
    <col min="19" max="19" width="19.83203125" style="1" bestFit="1" customWidth="1"/>
    <col min="20" max="20" width="25" style="1" customWidth="1"/>
    <col min="21" max="16384" width="9.1640625" style="1"/>
  </cols>
  <sheetData>
    <row r="2" spans="2:22" ht="21">
      <c r="B2" s="409" t="s">
        <v>17</v>
      </c>
      <c r="C2" s="409"/>
      <c r="D2" s="40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5"/>
      <c r="S2" s="25"/>
      <c r="T2" s="104" t="s">
        <v>7</v>
      </c>
      <c r="U2" s="383" t="str">
        <f>IF((SUM(C60:G60)+SUM(P84:T84)+SUM(P93:T93)+SUM(J143:N143))&gt;0,"CHECK WEIGHTS","")</f>
        <v/>
      </c>
      <c r="V2" s="55"/>
    </row>
    <row r="3" spans="2:22" ht="15" thickBot="1"/>
    <row r="4" spans="2:22" ht="17" thickBot="1">
      <c r="B4" s="453" t="str">
        <f>"Bond Performance Index Total Returns (%)  - as at "&amp;TEXT(Map!$N$16,"mmmm  yyyy")</f>
        <v>Bond Performance Index Total Returns (%)  - as at February  2025</v>
      </c>
      <c r="C4" s="454"/>
      <c r="D4" s="454"/>
      <c r="E4" s="454"/>
      <c r="F4" s="454"/>
      <c r="G4" s="454"/>
      <c r="H4" s="454"/>
      <c r="I4" s="454"/>
      <c r="J4" s="455"/>
      <c r="L4" s="456" t="str">
        <f>"Bond Performance, Index Total Returns  (US$- terms),(%) - as at "&amp;TEXT(Map!$N$16,"mmmm  yyyy")</f>
        <v>Bond Performance, Index Total Returns  (US$- terms),(%) - as at February  2025</v>
      </c>
      <c r="M4" s="457"/>
      <c r="N4" s="457"/>
      <c r="O4" s="457"/>
      <c r="P4" s="457"/>
      <c r="Q4" s="457"/>
      <c r="R4" s="457"/>
      <c r="S4" s="457"/>
      <c r="T4" s="458"/>
    </row>
    <row r="5" spans="2:22" ht="16">
      <c r="B5" s="186"/>
      <c r="C5" s="187" t="s">
        <v>8</v>
      </c>
      <c r="D5" s="187" t="s">
        <v>9</v>
      </c>
      <c r="E5" s="187" t="s">
        <v>10</v>
      </c>
      <c r="F5" s="187" t="s">
        <v>11</v>
      </c>
      <c r="G5" s="188" t="s">
        <v>12</v>
      </c>
      <c r="H5" s="187" t="s">
        <v>13</v>
      </c>
      <c r="I5" s="187" t="s">
        <v>20</v>
      </c>
      <c r="J5" s="189" t="s">
        <v>115</v>
      </c>
      <c r="L5" s="186"/>
      <c r="M5" s="190" t="s">
        <v>8</v>
      </c>
      <c r="N5" s="190" t="s">
        <v>9</v>
      </c>
      <c r="O5" s="190" t="s">
        <v>10</v>
      </c>
      <c r="P5" s="190" t="s">
        <v>11</v>
      </c>
      <c r="Q5" s="451" t="s">
        <v>12</v>
      </c>
      <c r="R5" s="190" t="s">
        <v>13</v>
      </c>
      <c r="S5" s="190" t="s">
        <v>20</v>
      </c>
      <c r="T5" s="191" t="s">
        <v>115</v>
      </c>
    </row>
    <row r="6" spans="2:22" ht="16">
      <c r="B6" s="192"/>
      <c r="C6" s="193"/>
      <c r="D6" s="193"/>
      <c r="E6" s="193"/>
      <c r="F6" s="193"/>
      <c r="G6" s="193"/>
      <c r="H6" s="193"/>
      <c r="I6" s="193"/>
      <c r="J6" s="194"/>
      <c r="L6" s="195"/>
      <c r="M6" s="196"/>
      <c r="N6" s="196"/>
      <c r="O6" s="196"/>
      <c r="P6" s="196"/>
      <c r="Q6" s="452"/>
      <c r="R6" s="196"/>
      <c r="S6" s="196"/>
      <c r="T6" s="197"/>
    </row>
    <row r="7" spans="2:22" ht="16">
      <c r="B7" s="198" t="s">
        <v>63</v>
      </c>
      <c r="C7" s="184">
        <f>Summary!D11</f>
        <v>0.19585814054003947</v>
      </c>
      <c r="D7" s="184">
        <f>Summary!E11</f>
        <v>0.30539148106853986</v>
      </c>
      <c r="E7" s="184">
        <f>Summary!F11</f>
        <v>4.5378875761752147</v>
      </c>
      <c r="F7" s="184">
        <f>Summary!G11</f>
        <v>18.448307546181542</v>
      </c>
      <c r="G7" s="184">
        <f>Summary!H11</f>
        <v>0.99531755884134654</v>
      </c>
      <c r="H7" s="184">
        <f>Summary!I11</f>
        <v>14.315862839587901</v>
      </c>
      <c r="I7" s="184">
        <f>Summary!J11</f>
        <v>11.941527146854947</v>
      </c>
      <c r="J7" s="199">
        <f>Summary!K11</f>
        <v>10.640153795239105</v>
      </c>
      <c r="L7" s="198" t="s">
        <v>65</v>
      </c>
      <c r="M7" s="184">
        <f>Summary!D33</f>
        <v>8.2209986249681677E-2</v>
      </c>
      <c r="N7" s="184">
        <f>Summary!E33</f>
        <v>-3.0954370948762189</v>
      </c>
      <c r="O7" s="184">
        <f>Summary!F33</f>
        <v>-0.34094987862546278</v>
      </c>
      <c r="P7" s="184">
        <f>Summary!G33</f>
        <v>21.701887479100201</v>
      </c>
      <c r="Q7" s="184">
        <f>Summary!H33</f>
        <v>1.8198970511786428</v>
      </c>
      <c r="R7" s="184">
        <f>Summary!I33</f>
        <v>7.1131459854602674</v>
      </c>
      <c r="S7" s="184">
        <f>Summary!J33</f>
        <v>8.0512815091768672</v>
      </c>
      <c r="T7" s="199">
        <f>Summary!K33</f>
        <v>5.5394226800041579</v>
      </c>
    </row>
    <row r="8" spans="2:22" ht="16">
      <c r="B8" s="200"/>
      <c r="C8" s="380"/>
      <c r="D8" s="184"/>
      <c r="E8" s="184"/>
      <c r="F8" s="184"/>
      <c r="G8" s="184"/>
      <c r="H8" s="184"/>
      <c r="I8" s="184"/>
      <c r="J8" s="199"/>
      <c r="L8" s="200"/>
      <c r="M8" s="184"/>
      <c r="N8" s="184"/>
      <c r="O8" s="184"/>
      <c r="P8" s="184"/>
      <c r="Q8" s="184"/>
      <c r="R8" s="184"/>
      <c r="S8" s="184"/>
      <c r="T8" s="199"/>
    </row>
    <row r="9" spans="2:22" ht="16">
      <c r="B9" s="198" t="s">
        <v>64</v>
      </c>
      <c r="C9" s="184">
        <f>Summary!D12</f>
        <v>0.19585814054003947</v>
      </c>
      <c r="D9" s="184">
        <f>Summary!E12</f>
        <v>0.30539148106853986</v>
      </c>
      <c r="E9" s="184">
        <f>Summary!F12</f>
        <v>4.5378875761752147</v>
      </c>
      <c r="F9" s="184">
        <f>Summary!G12</f>
        <v>18.448307546181542</v>
      </c>
      <c r="G9" s="184">
        <f>Summary!H12</f>
        <v>0.99531755884134654</v>
      </c>
      <c r="H9" s="184">
        <f>Summary!I12</f>
        <v>14.315862839587901</v>
      </c>
      <c r="I9" s="184">
        <f>Summary!J12</f>
        <v>11.941527146854947</v>
      </c>
      <c r="J9" s="199">
        <f>Summary!K12</f>
        <v>10.640153795239105</v>
      </c>
      <c r="L9" s="198" t="s">
        <v>66</v>
      </c>
      <c r="M9" s="184">
        <f>Summary!D34</f>
        <v>8.2209986249703881E-2</v>
      </c>
      <c r="N9" s="184">
        <f>Summary!E34</f>
        <v>-3.0954370948761301</v>
      </c>
      <c r="O9" s="184">
        <f>Summary!F34</f>
        <v>-0.34094987862544057</v>
      </c>
      <c r="P9" s="184">
        <f>Summary!G34</f>
        <v>21.701887479100268</v>
      </c>
      <c r="Q9" s="184">
        <f>Summary!H34</f>
        <v>1.8198970511786872</v>
      </c>
      <c r="R9" s="184">
        <f>Summary!I34</f>
        <v>7.1154405310423163</v>
      </c>
      <c r="S9" s="184">
        <f>Summary!J34</f>
        <v>8.0703393945198663</v>
      </c>
      <c r="T9" s="199">
        <f>Summary!K34</f>
        <v>5.5568041303794669</v>
      </c>
    </row>
    <row r="10" spans="2:22" ht="16">
      <c r="B10" s="198"/>
      <c r="C10" s="184"/>
      <c r="D10" s="184"/>
      <c r="E10" s="184"/>
      <c r="F10" s="184"/>
      <c r="G10" s="184"/>
      <c r="H10" s="184"/>
      <c r="I10" s="184"/>
      <c r="J10" s="199"/>
      <c r="L10" s="198"/>
      <c r="M10" s="184"/>
      <c r="N10" s="184"/>
      <c r="O10" s="184"/>
      <c r="P10" s="184"/>
      <c r="Q10" s="184"/>
      <c r="R10" s="184"/>
      <c r="S10" s="184"/>
      <c r="T10" s="199"/>
    </row>
    <row r="11" spans="2:22" ht="16">
      <c r="B11" s="198" t="s">
        <v>132</v>
      </c>
      <c r="C11" s="184"/>
      <c r="D11" s="184"/>
      <c r="E11" s="184"/>
      <c r="F11" s="184"/>
      <c r="G11" s="184"/>
      <c r="H11" s="184"/>
      <c r="I11" s="184"/>
      <c r="J11" s="199"/>
      <c r="L11" s="198" t="s">
        <v>133</v>
      </c>
      <c r="M11" s="184"/>
      <c r="N11" s="184"/>
      <c r="O11" s="184"/>
      <c r="P11" s="184"/>
      <c r="Q11" s="184"/>
      <c r="R11" s="184"/>
      <c r="S11" s="184"/>
      <c r="T11" s="199"/>
    </row>
    <row r="12" spans="2:22" ht="17" thickBot="1">
      <c r="B12" s="124"/>
      <c r="C12" s="125"/>
      <c r="D12" s="125"/>
      <c r="E12" s="125"/>
      <c r="F12" s="125"/>
      <c r="G12" s="125"/>
      <c r="H12" s="125"/>
      <c r="I12" s="125"/>
      <c r="J12" s="126"/>
      <c r="L12" s="201"/>
      <c r="M12" s="202"/>
      <c r="N12" s="202"/>
      <c r="O12" s="202"/>
      <c r="P12" s="202"/>
      <c r="Q12" s="202"/>
      <c r="R12" s="202"/>
      <c r="S12" s="202"/>
      <c r="T12" s="203"/>
    </row>
    <row r="13" spans="2:22" ht="17" thickBot="1">
      <c r="B13" s="60" t="s">
        <v>19</v>
      </c>
      <c r="L13" s="204" t="s">
        <v>67</v>
      </c>
      <c r="M13" s="205">
        <f>Summary!D27</f>
        <v>-0.11342600023540594</v>
      </c>
      <c r="N13" s="205">
        <f>Summary!E27</f>
        <v>-3.3904743560934314</v>
      </c>
      <c r="O13" s="205">
        <f>Summary!F27</f>
        <v>-4.6670518870448152</v>
      </c>
      <c r="P13" s="205">
        <f>Summary!G27</f>
        <v>2.7468353075877694</v>
      </c>
      <c r="Q13" s="205">
        <f>Summary!H27</f>
        <v>0.81645319037377817</v>
      </c>
      <c r="R13" s="205">
        <f>Summary!I27</f>
        <v>-6.300715119680933</v>
      </c>
      <c r="S13" s="205">
        <f>Summary!J27</f>
        <v>-3.4752479592086605</v>
      </c>
      <c r="T13" s="206">
        <f>Summary!K27</f>
        <v>-4.6101988656621291</v>
      </c>
    </row>
    <row r="14" spans="2:22">
      <c r="B14" s="20" t="s">
        <v>130</v>
      </c>
      <c r="L14" s="60" t="s">
        <v>19</v>
      </c>
    </row>
    <row r="15" spans="2:22" ht="15" thickBot="1">
      <c r="B15" s="20" t="s">
        <v>131</v>
      </c>
      <c r="L15" s="20" t="s">
        <v>130</v>
      </c>
    </row>
    <row r="16" spans="2:22" ht="17" thickBot="1">
      <c r="B16" s="465" t="str">
        <f>"Bond Performance, Index Total Returns,(%) - as at "&amp;TEXT(Map!$N$16,"mmmm  yyyy")</f>
        <v>Bond Performance, Index Total Returns,(%) - as at February  2025</v>
      </c>
      <c r="C16" s="466"/>
      <c r="D16" s="466"/>
      <c r="E16" s="466"/>
      <c r="F16" s="466"/>
      <c r="G16" s="466"/>
      <c r="H16" s="467"/>
      <c r="L16" s="465" t="str">
        <f>"Bond Performance, Index Total Returns  (US$- terms),(%) - as at "&amp;TEXT(Map!$N$16,"mmmm  yyyy")</f>
        <v>Bond Performance, Index Total Returns  (US$- terms),(%) - as at February  2025</v>
      </c>
      <c r="M16" s="466"/>
      <c r="N16" s="466"/>
      <c r="O16" s="466"/>
      <c r="P16" s="466"/>
      <c r="Q16" s="466"/>
      <c r="R16" s="467"/>
    </row>
    <row r="38" spans="2:20" ht="15" thickBot="1"/>
    <row r="39" spans="2:20" ht="17" thickBot="1">
      <c r="B39" s="459" t="str">
        <f>"IJG Namibia ALBI  - as at "&amp;TEXT(Map!$N$16,"mmmm  yyyy")</f>
        <v>IJG Namibia ALBI  - as at February  2025</v>
      </c>
      <c r="C39" s="460"/>
      <c r="D39" s="460"/>
      <c r="E39" s="460"/>
      <c r="F39" s="460"/>
      <c r="G39" s="461"/>
      <c r="J39" s="459" t="str">
        <f>"IJG Namibia ALBI  -Premiums- [bp] as at "&amp;TEXT(Map!$N$16,"mmmm  yyyy")</f>
        <v>IJG Namibia ALBI  -Premiums- [bp] as at February  2025</v>
      </c>
      <c r="K39" s="460"/>
      <c r="L39" s="460"/>
      <c r="M39" s="460"/>
      <c r="N39" s="461"/>
      <c r="P39" s="459" t="str">
        <f>"IJG Namibia GOVI  -Weights [%] as at "&amp;TEXT(Map!$N$16,"mmmm  yyyy")</f>
        <v>IJG Namibia GOVI  -Weights [%] as at February  2025</v>
      </c>
      <c r="Q39" s="460"/>
      <c r="R39" s="460"/>
      <c r="S39" s="460"/>
      <c r="T39" s="461"/>
    </row>
    <row r="40" spans="2:20" ht="17" thickBot="1">
      <c r="B40" s="207"/>
      <c r="C40" s="190" t="s">
        <v>31</v>
      </c>
      <c r="D40" s="190" t="s">
        <v>32</v>
      </c>
      <c r="E40" s="190" t="s">
        <v>33</v>
      </c>
      <c r="F40" s="190" t="s">
        <v>34</v>
      </c>
      <c r="G40" s="191" t="s">
        <v>35</v>
      </c>
      <c r="J40" s="208" t="s">
        <v>31</v>
      </c>
      <c r="K40" s="209" t="s">
        <v>32</v>
      </c>
      <c r="L40" s="209" t="s">
        <v>33</v>
      </c>
      <c r="M40" s="209" t="s">
        <v>34</v>
      </c>
      <c r="N40" s="210" t="s">
        <v>35</v>
      </c>
      <c r="P40" s="211" t="s">
        <v>31</v>
      </c>
      <c r="Q40" s="212" t="s">
        <v>32</v>
      </c>
      <c r="R40" s="212" t="s">
        <v>33</v>
      </c>
      <c r="S40" s="212" t="s">
        <v>34</v>
      </c>
      <c r="T40" s="213" t="s">
        <v>35</v>
      </c>
    </row>
    <row r="41" spans="2:20" ht="16">
      <c r="B41" s="207"/>
      <c r="C41" s="214"/>
      <c r="D41" s="214"/>
      <c r="E41" s="214"/>
      <c r="F41" s="214"/>
      <c r="G41" s="215"/>
      <c r="H41" s="97"/>
      <c r="J41" s="216" t="s">
        <v>81</v>
      </c>
      <c r="K41" s="217" t="s">
        <v>122</v>
      </c>
      <c r="L41" s="217" t="s">
        <v>122</v>
      </c>
      <c r="M41" s="217" t="s">
        <v>122</v>
      </c>
      <c r="N41" s="218" t="s">
        <v>122</v>
      </c>
      <c r="P41" s="216" t="s">
        <v>81</v>
      </c>
      <c r="Q41" s="217" t="s">
        <v>122</v>
      </c>
      <c r="R41" s="217" t="s">
        <v>122</v>
      </c>
      <c r="S41" s="217" t="s">
        <v>122</v>
      </c>
      <c r="T41" s="218" t="s">
        <v>122</v>
      </c>
    </row>
    <row r="42" spans="2:20" ht="16">
      <c r="B42" s="198" t="s">
        <v>72</v>
      </c>
      <c r="C42" s="184">
        <v>379.91454428412345</v>
      </c>
      <c r="D42" s="184">
        <v>379.17190524106809</v>
      </c>
      <c r="E42" s="184">
        <v>378.75785007611262</v>
      </c>
      <c r="F42" s="184">
        <v>363.42282505688223</v>
      </c>
      <c r="G42" s="199">
        <v>320.74290646660313</v>
      </c>
      <c r="J42" s="219">
        <v>41.526999999999994</v>
      </c>
      <c r="K42" s="220">
        <v>21.064</v>
      </c>
      <c r="L42" s="220">
        <v>-4.1399999999999997</v>
      </c>
      <c r="M42" s="220">
        <v>5</v>
      </c>
      <c r="N42" s="221">
        <v>40</v>
      </c>
      <c r="P42" s="222">
        <v>10.182415564783152</v>
      </c>
      <c r="Q42" s="223">
        <v>9.4539067604126856</v>
      </c>
      <c r="R42" s="223">
        <v>9.3150139683959381</v>
      </c>
      <c r="S42" s="223">
        <v>10.353193293744352</v>
      </c>
      <c r="T42" s="224">
        <v>11.549456489890879</v>
      </c>
    </row>
    <row r="43" spans="2:20" ht="16">
      <c r="B43" s="200"/>
      <c r="C43" s="184"/>
      <c r="D43" s="184"/>
      <c r="E43" s="184"/>
      <c r="F43" s="184"/>
      <c r="G43" s="199"/>
      <c r="J43" s="225"/>
      <c r="K43" s="226"/>
      <c r="L43" s="226"/>
      <c r="M43" s="226"/>
      <c r="N43" s="227"/>
      <c r="P43" s="222"/>
      <c r="Q43" s="223"/>
      <c r="R43" s="223"/>
      <c r="S43" s="223"/>
      <c r="T43" s="224"/>
    </row>
    <row r="44" spans="2:20" ht="16">
      <c r="B44" s="198" t="s">
        <v>73</v>
      </c>
      <c r="C44" s="184">
        <v>381.21795270454402</v>
      </c>
      <c r="D44" s="184">
        <v>380.47276582014734</v>
      </c>
      <c r="E44" s="184">
        <v>380.05729011734536</v>
      </c>
      <c r="F44" s="184">
        <v>364.66965379107745</v>
      </c>
      <c r="G44" s="199">
        <v>321.84330920550434</v>
      </c>
      <c r="J44" s="216" t="s">
        <v>125</v>
      </c>
      <c r="K44" s="217" t="s">
        <v>81</v>
      </c>
      <c r="L44" s="217" t="s">
        <v>81</v>
      </c>
      <c r="M44" s="217" t="s">
        <v>81</v>
      </c>
      <c r="N44" s="218" t="s">
        <v>81</v>
      </c>
      <c r="O44" s="228"/>
      <c r="P44" s="229" t="s">
        <v>125</v>
      </c>
      <c r="Q44" s="230" t="s">
        <v>81</v>
      </c>
      <c r="R44" s="230" t="s">
        <v>81</v>
      </c>
      <c r="S44" s="230" t="s">
        <v>81</v>
      </c>
      <c r="T44" s="231" t="s">
        <v>81</v>
      </c>
    </row>
    <row r="45" spans="2:20" ht="16">
      <c r="B45" s="198"/>
      <c r="C45" s="184"/>
      <c r="D45" s="184"/>
      <c r="E45" s="184"/>
      <c r="F45" s="184"/>
      <c r="G45" s="199"/>
      <c r="J45" s="219">
        <v>-11.5</v>
      </c>
      <c r="K45" s="220">
        <v>54</v>
      </c>
      <c r="L45" s="220">
        <v>39.777000000000001</v>
      </c>
      <c r="M45" s="220">
        <v>32</v>
      </c>
      <c r="N45" s="221">
        <v>56.000000000000007</v>
      </c>
      <c r="P45" s="222">
        <v>7.2325691723960679</v>
      </c>
      <c r="Q45" s="223">
        <v>9.1565451883032196</v>
      </c>
      <c r="R45" s="223">
        <v>8.9813689330006188</v>
      </c>
      <c r="S45" s="223">
        <v>8.8415004714940295</v>
      </c>
      <c r="T45" s="224">
        <v>9.1646301744775371</v>
      </c>
    </row>
    <row r="46" spans="2:20" ht="16">
      <c r="B46" s="198" t="s">
        <v>134</v>
      </c>
      <c r="C46" s="184"/>
      <c r="D46" s="184"/>
      <c r="E46" s="184"/>
      <c r="F46" s="184">
        <v>0</v>
      </c>
      <c r="G46" s="199">
        <v>0</v>
      </c>
      <c r="J46" s="225"/>
      <c r="K46" s="226"/>
      <c r="L46" s="226"/>
      <c r="M46" s="226"/>
      <c r="N46" s="227"/>
      <c r="P46" s="232"/>
      <c r="Q46" s="193"/>
      <c r="R46" s="193"/>
      <c r="S46" s="193"/>
      <c r="T46" s="233"/>
    </row>
    <row r="47" spans="2:20" ht="17" thickBot="1">
      <c r="B47" s="234"/>
      <c r="C47" s="235"/>
      <c r="D47" s="235"/>
      <c r="E47" s="235"/>
      <c r="F47" s="235"/>
      <c r="G47" s="236"/>
      <c r="J47" s="216" t="s">
        <v>82</v>
      </c>
      <c r="K47" s="217" t="s">
        <v>125</v>
      </c>
      <c r="L47" s="217" t="s">
        <v>125</v>
      </c>
      <c r="M47" s="217" t="s">
        <v>125</v>
      </c>
      <c r="N47" s="218" t="s">
        <v>125</v>
      </c>
      <c r="O47" s="228"/>
      <c r="P47" s="229" t="s">
        <v>82</v>
      </c>
      <c r="Q47" s="230" t="s">
        <v>125</v>
      </c>
      <c r="R47" s="230" t="s">
        <v>125</v>
      </c>
      <c r="S47" s="230" t="s">
        <v>125</v>
      </c>
      <c r="T47" s="231" t="s">
        <v>125</v>
      </c>
    </row>
    <row r="48" spans="2:20" ht="16">
      <c r="B48" s="237"/>
      <c r="C48" s="193"/>
      <c r="D48" s="193"/>
      <c r="E48" s="193"/>
      <c r="F48" s="193"/>
      <c r="G48" s="194"/>
      <c r="J48" s="219">
        <v>-7.0000000000000009</v>
      </c>
      <c r="K48" s="220">
        <v>3.9899999999999998</v>
      </c>
      <c r="L48" s="220">
        <v>-12.462</v>
      </c>
      <c r="M48" s="220">
        <v>-67.573000000000008</v>
      </c>
      <c r="N48" s="221">
        <v>-43</v>
      </c>
      <c r="P48" s="222">
        <v>10.066607168237319</v>
      </c>
      <c r="Q48" s="223">
        <v>6.4196632086337191</v>
      </c>
      <c r="R48" s="223">
        <v>5.9290352027544655</v>
      </c>
      <c r="S48" s="223">
        <v>6.0702853681892313</v>
      </c>
      <c r="T48" s="224">
        <v>5.7103949087009775</v>
      </c>
    </row>
    <row r="49" spans="2:20" ht="17">
      <c r="B49" s="381" t="s">
        <v>74</v>
      </c>
      <c r="C49" s="184">
        <v>5.7837581057046359</v>
      </c>
      <c r="D49" s="184">
        <v>5.4423807725016138</v>
      </c>
      <c r="E49" s="184">
        <v>5.5269466984269267</v>
      </c>
      <c r="F49" s="184">
        <v>5.4773122397435472</v>
      </c>
      <c r="G49" s="199">
        <v>5.2605521912656039</v>
      </c>
      <c r="J49" s="225"/>
      <c r="K49" s="226"/>
      <c r="L49" s="226"/>
      <c r="M49" s="226"/>
      <c r="N49" s="227"/>
      <c r="P49" s="232"/>
      <c r="Q49" s="193"/>
      <c r="R49" s="193"/>
      <c r="S49" s="193"/>
      <c r="T49" s="233"/>
    </row>
    <row r="50" spans="2:20" ht="16">
      <c r="B50" s="198"/>
      <c r="C50" s="184"/>
      <c r="D50" s="184"/>
      <c r="E50" s="184"/>
      <c r="F50" s="184"/>
      <c r="G50" s="199"/>
      <c r="J50" s="216" t="s">
        <v>103</v>
      </c>
      <c r="K50" s="217" t="s">
        <v>82</v>
      </c>
      <c r="L50" s="217" t="s">
        <v>82</v>
      </c>
      <c r="M50" s="217" t="s">
        <v>82</v>
      </c>
      <c r="N50" s="218" t="s">
        <v>82</v>
      </c>
      <c r="O50" s="228"/>
      <c r="P50" s="229" t="s">
        <v>103</v>
      </c>
      <c r="Q50" s="230" t="s">
        <v>82</v>
      </c>
      <c r="R50" s="230" t="s">
        <v>82</v>
      </c>
      <c r="S50" s="230" t="s">
        <v>82</v>
      </c>
      <c r="T50" s="231" t="s">
        <v>82</v>
      </c>
    </row>
    <row r="51" spans="2:20" ht="34">
      <c r="B51" s="381" t="s">
        <v>75</v>
      </c>
      <c r="C51" s="184">
        <v>5.7837581057046359</v>
      </c>
      <c r="D51" s="184">
        <v>5.4423807725016138</v>
      </c>
      <c r="E51" s="184">
        <v>5.5269466984269267</v>
      </c>
      <c r="F51" s="184">
        <v>5.4773122397435472</v>
      </c>
      <c r="G51" s="199">
        <v>5.2605521912656039</v>
      </c>
      <c r="J51" s="219">
        <v>23</v>
      </c>
      <c r="K51" s="220">
        <v>-7.0000000000000009</v>
      </c>
      <c r="L51" s="220">
        <v>-16</v>
      </c>
      <c r="M51" s="220">
        <v>0</v>
      </c>
      <c r="N51" s="221">
        <v>-47</v>
      </c>
      <c r="P51" s="222">
        <v>12.136975902568297</v>
      </c>
      <c r="Q51" s="223">
        <v>9.2587323891283457</v>
      </c>
      <c r="R51" s="223">
        <v>9.5407146062873629</v>
      </c>
      <c r="S51" s="223">
        <v>10.12713458054985</v>
      </c>
      <c r="T51" s="224">
        <v>11.581747625393293</v>
      </c>
    </row>
    <row r="52" spans="2:20" ht="16">
      <c r="B52" s="198"/>
      <c r="C52" s="184"/>
      <c r="D52" s="184"/>
      <c r="E52" s="184"/>
      <c r="F52" s="184"/>
      <c r="G52" s="199"/>
      <c r="J52" s="225"/>
      <c r="K52" s="226"/>
      <c r="L52" s="226"/>
      <c r="M52" s="226"/>
      <c r="N52" s="227"/>
      <c r="P52" s="232"/>
      <c r="Q52" s="193"/>
      <c r="R52" s="193"/>
      <c r="S52" s="193"/>
      <c r="T52" s="233"/>
    </row>
    <row r="53" spans="2:20" ht="34">
      <c r="B53" s="381" t="s">
        <v>136</v>
      </c>
      <c r="C53" s="184">
        <v>0</v>
      </c>
      <c r="D53" s="184">
        <v>0</v>
      </c>
      <c r="E53" s="184">
        <v>0</v>
      </c>
      <c r="F53" s="184">
        <v>0</v>
      </c>
      <c r="G53" s="199">
        <v>0</v>
      </c>
      <c r="J53" s="216" t="s">
        <v>104</v>
      </c>
      <c r="K53" s="217" t="s">
        <v>103</v>
      </c>
      <c r="L53" s="217" t="s">
        <v>103</v>
      </c>
      <c r="M53" s="217" t="s">
        <v>103</v>
      </c>
      <c r="N53" s="218" t="s">
        <v>103</v>
      </c>
      <c r="O53" s="228"/>
      <c r="P53" s="216" t="s">
        <v>104</v>
      </c>
      <c r="Q53" s="217" t="s">
        <v>103</v>
      </c>
      <c r="R53" s="217" t="s">
        <v>103</v>
      </c>
      <c r="S53" s="217" t="s">
        <v>103</v>
      </c>
      <c r="T53" s="231" t="s">
        <v>103</v>
      </c>
    </row>
    <row r="54" spans="2:20" ht="16">
      <c r="B54" s="198"/>
      <c r="C54" s="184"/>
      <c r="D54" s="184"/>
      <c r="E54" s="184"/>
      <c r="F54" s="184"/>
      <c r="G54" s="199"/>
      <c r="J54" s="219">
        <v>23.79</v>
      </c>
      <c r="K54" s="220">
        <v>51.59</v>
      </c>
      <c r="L54" s="220">
        <v>31.788</v>
      </c>
      <c r="M54" s="220">
        <v>6</v>
      </c>
      <c r="N54" s="221">
        <v>22</v>
      </c>
      <c r="P54" s="222">
        <v>10.762771463655053</v>
      </c>
      <c r="Q54" s="223">
        <v>10.916534709237043</v>
      </c>
      <c r="R54" s="223">
        <v>10.504418644674342</v>
      </c>
      <c r="S54" s="223">
        <v>10.860178831499377</v>
      </c>
      <c r="T54" s="224">
        <v>11.212567183627668</v>
      </c>
    </row>
    <row r="55" spans="2:20" ht="16">
      <c r="B55" s="238"/>
      <c r="C55" s="184"/>
      <c r="D55" s="184"/>
      <c r="E55" s="184"/>
      <c r="F55" s="184"/>
      <c r="G55" s="199"/>
      <c r="J55" s="225"/>
      <c r="K55" s="226"/>
      <c r="L55" s="226"/>
      <c r="M55" s="226"/>
      <c r="N55" s="227"/>
      <c r="P55" s="222"/>
      <c r="Q55" s="223"/>
      <c r="R55" s="223"/>
      <c r="S55" s="223"/>
      <c r="T55" s="233"/>
    </row>
    <row r="56" spans="2:20" ht="16">
      <c r="B56" s="200" t="s">
        <v>76</v>
      </c>
      <c r="C56" s="184">
        <v>99.999999999999986</v>
      </c>
      <c r="D56" s="184">
        <v>100</v>
      </c>
      <c r="E56" s="184">
        <v>100</v>
      </c>
      <c r="F56" s="184">
        <v>100</v>
      </c>
      <c r="G56" s="199">
        <v>99.999999999999986</v>
      </c>
      <c r="J56" s="216" t="s">
        <v>105</v>
      </c>
      <c r="K56" s="217" t="s">
        <v>104</v>
      </c>
      <c r="L56" s="217" t="s">
        <v>104</v>
      </c>
      <c r="M56" s="217" t="s">
        <v>104</v>
      </c>
      <c r="N56" s="218" t="s">
        <v>104</v>
      </c>
      <c r="P56" s="229" t="s">
        <v>105</v>
      </c>
      <c r="Q56" s="230" t="s">
        <v>104</v>
      </c>
      <c r="R56" s="230" t="s">
        <v>104</v>
      </c>
      <c r="S56" s="230" t="s">
        <v>104</v>
      </c>
      <c r="T56" s="231" t="s">
        <v>104</v>
      </c>
    </row>
    <row r="57" spans="2:20" ht="16">
      <c r="B57" s="198"/>
      <c r="C57" s="184"/>
      <c r="D57" s="184"/>
      <c r="E57" s="184"/>
      <c r="F57" s="184"/>
      <c r="G57" s="199"/>
      <c r="J57" s="219">
        <v>15.57</v>
      </c>
      <c r="K57" s="220">
        <v>21.504999999999999</v>
      </c>
      <c r="L57" s="220">
        <v>17</v>
      </c>
      <c r="M57" s="220">
        <v>-43.097999999999999</v>
      </c>
      <c r="N57" s="221">
        <v>-24.5</v>
      </c>
      <c r="P57" s="222">
        <v>9.4216592908772085</v>
      </c>
      <c r="Q57" s="223">
        <v>9.7498884385777256</v>
      </c>
      <c r="R57" s="223">
        <v>9.8686345538925426</v>
      </c>
      <c r="S57" s="223">
        <v>9.8921104215674802</v>
      </c>
      <c r="T57" s="224">
        <v>9.8776290564608917</v>
      </c>
    </row>
    <row r="58" spans="2:20" ht="16">
      <c r="B58" s="198" t="s">
        <v>135</v>
      </c>
      <c r="C58" s="184">
        <v>0</v>
      </c>
      <c r="D58" s="184">
        <v>0</v>
      </c>
      <c r="E58" s="184">
        <v>0</v>
      </c>
      <c r="F58" s="184">
        <v>0</v>
      </c>
      <c r="G58" s="199">
        <v>0</v>
      </c>
      <c r="J58" s="225"/>
      <c r="K58" s="226"/>
      <c r="L58" s="226"/>
      <c r="M58" s="226"/>
      <c r="N58" s="227"/>
      <c r="P58" s="232"/>
      <c r="Q58" s="193"/>
      <c r="R58" s="193"/>
      <c r="S58" s="193"/>
      <c r="T58" s="233"/>
    </row>
    <row r="59" spans="2:20" ht="17" thickBot="1">
      <c r="B59" s="239"/>
      <c r="C59" s="240"/>
      <c r="D59" s="240"/>
      <c r="E59" s="240"/>
      <c r="F59" s="240"/>
      <c r="G59" s="241"/>
      <c r="J59" s="216" t="s">
        <v>106</v>
      </c>
      <c r="K59" s="217" t="s">
        <v>105</v>
      </c>
      <c r="L59" s="217" t="s">
        <v>105</v>
      </c>
      <c r="M59" s="217" t="s">
        <v>105</v>
      </c>
      <c r="N59" s="218" t="s">
        <v>105</v>
      </c>
      <c r="P59" s="229" t="s">
        <v>106</v>
      </c>
      <c r="Q59" s="230" t="s">
        <v>105</v>
      </c>
      <c r="R59" s="230" t="s">
        <v>105</v>
      </c>
      <c r="S59" s="230" t="s">
        <v>105</v>
      </c>
      <c r="T59" s="231" t="s">
        <v>105</v>
      </c>
    </row>
    <row r="60" spans="2:20" ht="16">
      <c r="C60" s="382" t="str">
        <f>IF(SUM(C56:C58)=100,"",1)</f>
        <v/>
      </c>
      <c r="D60" s="382" t="str">
        <f t="shared" ref="D60:G60" si="0">IF(SUM(D56:D58)=100,"",1)</f>
        <v/>
      </c>
      <c r="E60" s="382" t="str">
        <f t="shared" si="0"/>
        <v/>
      </c>
      <c r="F60" s="382" t="str">
        <f t="shared" si="0"/>
        <v/>
      </c>
      <c r="G60" s="382" t="str">
        <f t="shared" si="0"/>
        <v/>
      </c>
      <c r="J60" s="219">
        <v>28.038</v>
      </c>
      <c r="K60" s="220">
        <v>18.41</v>
      </c>
      <c r="L60" s="220">
        <v>18</v>
      </c>
      <c r="M60" s="220">
        <v>-12.75</v>
      </c>
      <c r="N60" s="221">
        <v>21.5</v>
      </c>
      <c r="P60" s="222">
        <v>9.6426853342712278</v>
      </c>
      <c r="Q60" s="223">
        <v>8.5193648157697677</v>
      </c>
      <c r="R60" s="223">
        <v>8.7928466728206569</v>
      </c>
      <c r="S60" s="223">
        <v>8.5271527263579809</v>
      </c>
      <c r="T60" s="224">
        <v>8.2032722733834476</v>
      </c>
    </row>
    <row r="61" spans="2:20" ht="17" thickBot="1">
      <c r="J61" s="225"/>
      <c r="K61" s="226"/>
      <c r="L61" s="226"/>
      <c r="M61" s="226"/>
      <c r="N61" s="227"/>
      <c r="P61" s="232"/>
      <c r="Q61" s="193"/>
      <c r="R61" s="193"/>
      <c r="S61" s="193"/>
      <c r="T61" s="233"/>
    </row>
    <row r="62" spans="2:20" ht="17" thickBot="1">
      <c r="B62" s="459" t="str">
        <f>"IJG Namibia ALBI  -Yields-[%] as at "&amp;TEXT(Map!$N$16,"mmmm  yyyy")</f>
        <v>IJG Namibia ALBI  -Yields-[%] as at February  2025</v>
      </c>
      <c r="C62" s="460"/>
      <c r="D62" s="460"/>
      <c r="E62" s="460"/>
      <c r="F62" s="461"/>
      <c r="J62" s="216" t="s">
        <v>119</v>
      </c>
      <c r="K62" s="217" t="s">
        <v>106</v>
      </c>
      <c r="L62" s="217" t="s">
        <v>106</v>
      </c>
      <c r="M62" s="217" t="s">
        <v>106</v>
      </c>
      <c r="N62" s="218" t="s">
        <v>106</v>
      </c>
      <c r="P62" s="229" t="s">
        <v>119</v>
      </c>
      <c r="Q62" s="230" t="s">
        <v>106</v>
      </c>
      <c r="R62" s="230" t="s">
        <v>106</v>
      </c>
      <c r="S62" s="230" t="s">
        <v>106</v>
      </c>
      <c r="T62" s="231" t="s">
        <v>106</v>
      </c>
    </row>
    <row r="63" spans="2:20" ht="17" thickBot="1">
      <c r="B63" s="208" t="s">
        <v>31</v>
      </c>
      <c r="C63" s="209" t="s">
        <v>32</v>
      </c>
      <c r="D63" s="209" t="s">
        <v>33</v>
      </c>
      <c r="E63" s="209" t="s">
        <v>34</v>
      </c>
      <c r="F63" s="210" t="s">
        <v>35</v>
      </c>
      <c r="J63" s="219">
        <v>7.2519999999999998</v>
      </c>
      <c r="K63" s="220">
        <v>32.58</v>
      </c>
      <c r="L63" s="220">
        <v>34</v>
      </c>
      <c r="M63" s="220">
        <v>23.93</v>
      </c>
      <c r="N63" s="221">
        <v>77.5</v>
      </c>
      <c r="P63" s="222">
        <v>7.5656249990904838</v>
      </c>
      <c r="Q63" s="223">
        <v>8.6568478122553731</v>
      </c>
      <c r="R63" s="223">
        <v>8.5422378386025724</v>
      </c>
      <c r="S63" s="223">
        <v>8.9040740525172062</v>
      </c>
      <c r="T63" s="224">
        <v>8.2795171584390417</v>
      </c>
    </row>
    <row r="64" spans="2:20" ht="16">
      <c r="B64" s="242" t="s">
        <v>81</v>
      </c>
      <c r="C64" s="243" t="s">
        <v>122</v>
      </c>
      <c r="D64" s="243" t="s">
        <v>122</v>
      </c>
      <c r="E64" s="243" t="s">
        <v>122</v>
      </c>
      <c r="F64" s="244" t="s">
        <v>122</v>
      </c>
      <c r="J64" s="225"/>
      <c r="K64" s="226"/>
      <c r="L64" s="226"/>
      <c r="M64" s="226"/>
      <c r="N64" s="227"/>
      <c r="P64" s="222"/>
      <c r="Q64" s="223"/>
      <c r="R64" s="223"/>
      <c r="S64" s="223"/>
      <c r="T64" s="231"/>
    </row>
    <row r="65" spans="2:20" ht="16">
      <c r="B65" s="245">
        <v>8.7252700000000001</v>
      </c>
      <c r="C65" s="223">
        <v>8.4406400000000001</v>
      </c>
      <c r="D65" s="223">
        <v>8.0985999999999994</v>
      </c>
      <c r="E65" s="223">
        <v>8.2200000000000006</v>
      </c>
      <c r="F65" s="246">
        <v>9.36</v>
      </c>
      <c r="J65" s="216" t="s">
        <v>109</v>
      </c>
      <c r="K65" s="217" t="s">
        <v>119</v>
      </c>
      <c r="L65" s="217" t="s">
        <v>119</v>
      </c>
      <c r="M65" s="217" t="s">
        <v>119</v>
      </c>
      <c r="N65" s="218" t="s">
        <v>119</v>
      </c>
      <c r="P65" s="229" t="s">
        <v>109</v>
      </c>
      <c r="Q65" s="230" t="s">
        <v>119</v>
      </c>
      <c r="R65" s="230" t="s">
        <v>119</v>
      </c>
      <c r="S65" s="230" t="s">
        <v>119</v>
      </c>
      <c r="T65" s="231" t="s">
        <v>119</v>
      </c>
    </row>
    <row r="66" spans="2:20" ht="16">
      <c r="B66" s="245"/>
      <c r="C66" s="223"/>
      <c r="D66" s="223"/>
      <c r="E66" s="223"/>
      <c r="F66" s="246"/>
      <c r="J66" s="219">
        <v>22.15</v>
      </c>
      <c r="K66" s="220">
        <v>3.8</v>
      </c>
      <c r="L66" s="220">
        <v>16.873999999999999</v>
      </c>
      <c r="M66" s="220">
        <v>22.469000000000001</v>
      </c>
      <c r="N66" s="221">
        <v>54.71</v>
      </c>
      <c r="P66" s="222">
        <v>8.7223629971655203</v>
      </c>
      <c r="Q66" s="223">
        <v>6.8533911625532902</v>
      </c>
      <c r="R66" s="223">
        <v>7.073871289607049</v>
      </c>
      <c r="S66" s="223">
        <v>6.6747310907510959</v>
      </c>
      <c r="T66" s="224">
        <v>6.3369092975673196</v>
      </c>
    </row>
    <row r="67" spans="2:20" ht="16">
      <c r="B67" s="242" t="s">
        <v>125</v>
      </c>
      <c r="C67" s="243" t="s">
        <v>81</v>
      </c>
      <c r="D67" s="243" t="s">
        <v>81</v>
      </c>
      <c r="E67" s="243" t="s">
        <v>81</v>
      </c>
      <c r="F67" s="244" t="s">
        <v>81</v>
      </c>
      <c r="J67" s="247"/>
      <c r="K67" s="248"/>
      <c r="L67" s="248"/>
      <c r="M67" s="248"/>
      <c r="N67" s="249"/>
      <c r="P67" s="222"/>
      <c r="Q67" s="223"/>
      <c r="R67" s="223"/>
      <c r="S67" s="223"/>
      <c r="T67" s="233"/>
    </row>
    <row r="68" spans="2:20" ht="16">
      <c r="B68" s="245">
        <v>9.0150000000000006</v>
      </c>
      <c r="C68" s="223">
        <v>8.7700000000000014</v>
      </c>
      <c r="D68" s="223">
        <v>8.5377700000000001</v>
      </c>
      <c r="E68" s="223">
        <v>8.49</v>
      </c>
      <c r="F68" s="246">
        <v>9.52</v>
      </c>
      <c r="J68" s="216" t="s">
        <v>123</v>
      </c>
      <c r="K68" s="217" t="s">
        <v>109</v>
      </c>
      <c r="L68" s="217" t="s">
        <v>109</v>
      </c>
      <c r="M68" s="217" t="s">
        <v>109</v>
      </c>
      <c r="N68" s="218" t="s">
        <v>109</v>
      </c>
      <c r="P68" s="229" t="s">
        <v>123</v>
      </c>
      <c r="Q68" s="230" t="s">
        <v>109</v>
      </c>
      <c r="R68" s="230" t="s">
        <v>109</v>
      </c>
      <c r="S68" s="230" t="s">
        <v>109</v>
      </c>
      <c r="T68" s="231" t="s">
        <v>109</v>
      </c>
    </row>
    <row r="69" spans="2:20" ht="16">
      <c r="B69" s="245"/>
      <c r="C69" s="223"/>
      <c r="D69" s="223"/>
      <c r="E69" s="223"/>
      <c r="F69" s="246"/>
      <c r="J69" s="219">
        <v>28.836000000000002</v>
      </c>
      <c r="K69" s="220">
        <v>4.6589999999999998</v>
      </c>
      <c r="L69" s="220">
        <v>26.240999999999996</v>
      </c>
      <c r="M69" s="220">
        <v>56.999999999999993</v>
      </c>
      <c r="N69" s="221">
        <v>86.5</v>
      </c>
      <c r="P69" s="245">
        <v>6.2274408462181849</v>
      </c>
      <c r="Q69" s="223">
        <v>8.0403095949187282</v>
      </c>
      <c r="R69" s="223">
        <v>8.2253073600360533</v>
      </c>
      <c r="S69" s="223">
        <v>7.5748213160484275</v>
      </c>
      <c r="T69" s="224">
        <v>7.2645929373430773</v>
      </c>
    </row>
    <row r="70" spans="2:20" ht="16">
      <c r="B70" s="242" t="s">
        <v>82</v>
      </c>
      <c r="C70" s="243" t="s">
        <v>125</v>
      </c>
      <c r="D70" s="243" t="s">
        <v>125</v>
      </c>
      <c r="E70" s="243" t="s">
        <v>125</v>
      </c>
      <c r="F70" s="244" t="s">
        <v>125</v>
      </c>
      <c r="J70" s="247"/>
      <c r="K70" s="248"/>
      <c r="L70" s="248"/>
      <c r="M70" s="248"/>
      <c r="N70" s="249"/>
      <c r="P70" s="245"/>
      <c r="Q70" s="223"/>
      <c r="R70" s="223"/>
      <c r="S70" s="223"/>
      <c r="T70" s="224"/>
    </row>
    <row r="71" spans="2:20" ht="16">
      <c r="B71" s="245">
        <v>9.06</v>
      </c>
      <c r="C71" s="223">
        <v>9.0799000000000003</v>
      </c>
      <c r="D71" s="223">
        <v>8.7803799999999992</v>
      </c>
      <c r="E71" s="223">
        <v>8.5092700000000008</v>
      </c>
      <c r="F71" s="246">
        <v>9.6950000000000003</v>
      </c>
      <c r="J71" s="216" t="s">
        <v>120</v>
      </c>
      <c r="K71" s="217" t="s">
        <v>123</v>
      </c>
      <c r="L71" s="217" t="s">
        <v>123</v>
      </c>
      <c r="M71" s="217" t="s">
        <v>123</v>
      </c>
      <c r="N71" s="218" t="s">
        <v>123</v>
      </c>
      <c r="P71" s="245"/>
      <c r="Q71" s="223"/>
      <c r="R71" s="223"/>
      <c r="S71" s="223"/>
      <c r="T71" s="224"/>
    </row>
    <row r="72" spans="2:20" ht="16">
      <c r="B72" s="245"/>
      <c r="C72" s="223"/>
      <c r="D72" s="223"/>
      <c r="E72" s="223"/>
      <c r="F72" s="246"/>
      <c r="J72" s="219">
        <v>19.408000000000001</v>
      </c>
      <c r="K72" s="220">
        <v>13.142000000000001</v>
      </c>
      <c r="L72" s="220">
        <v>26.314999999999998</v>
      </c>
      <c r="M72" s="220">
        <v>56.499999999999993</v>
      </c>
      <c r="N72" s="221">
        <v>109.00000000000001</v>
      </c>
      <c r="P72" s="229" t="s">
        <v>120</v>
      </c>
      <c r="Q72" s="230" t="s">
        <v>123</v>
      </c>
      <c r="R72" s="230" t="s">
        <v>123</v>
      </c>
      <c r="S72" s="230" t="s">
        <v>123</v>
      </c>
      <c r="T72" s="231" t="s">
        <v>123</v>
      </c>
    </row>
    <row r="73" spans="2:20" ht="16">
      <c r="B73" s="242" t="s">
        <v>103</v>
      </c>
      <c r="C73" s="243" t="s">
        <v>82</v>
      </c>
      <c r="D73" s="243" t="s">
        <v>82</v>
      </c>
      <c r="E73" s="243" t="s">
        <v>82</v>
      </c>
      <c r="F73" s="244" t="s">
        <v>82</v>
      </c>
      <c r="J73" s="247"/>
      <c r="K73" s="226"/>
      <c r="L73" s="226"/>
      <c r="M73" s="226"/>
      <c r="N73" s="227"/>
      <c r="P73" s="245">
        <v>8.0388872607374822</v>
      </c>
      <c r="Q73" s="223">
        <v>5.6832707010597021</v>
      </c>
      <c r="R73" s="223">
        <v>5.4943453461812268</v>
      </c>
      <c r="S73" s="223">
        <v>5.026975191389516</v>
      </c>
      <c r="T73" s="224">
        <v>4.1802818644851856</v>
      </c>
    </row>
    <row r="74" spans="2:20" ht="16">
      <c r="B74" s="245">
        <v>9.7650000000000006</v>
      </c>
      <c r="C74" s="223">
        <v>8.9699999999999989</v>
      </c>
      <c r="D74" s="223">
        <v>8.7449999999999992</v>
      </c>
      <c r="E74" s="223">
        <v>9.1850000000000005</v>
      </c>
      <c r="F74" s="246">
        <v>9.6549999999999994</v>
      </c>
      <c r="J74" s="216"/>
      <c r="K74" s="217" t="s">
        <v>120</v>
      </c>
      <c r="L74" s="217" t="s">
        <v>120</v>
      </c>
      <c r="M74" s="217" t="s">
        <v>120</v>
      </c>
      <c r="N74" s="218" t="s">
        <v>120</v>
      </c>
      <c r="O74" s="228"/>
      <c r="P74" s="245"/>
      <c r="Q74" s="193"/>
      <c r="R74" s="193"/>
      <c r="S74" s="193"/>
      <c r="T74" s="224"/>
    </row>
    <row r="75" spans="2:20" ht="16">
      <c r="B75" s="245"/>
      <c r="C75" s="223"/>
      <c r="D75" s="223"/>
      <c r="E75" s="223"/>
      <c r="F75" s="246"/>
      <c r="J75" s="219"/>
      <c r="K75" s="220">
        <v>25.019000000000002</v>
      </c>
      <c r="L75" s="220">
        <v>18.509999999999998</v>
      </c>
      <c r="M75" s="220">
        <v>56.779000000000003</v>
      </c>
      <c r="N75" s="221">
        <v>107.18</v>
      </c>
      <c r="P75" s="229"/>
      <c r="Q75" s="230" t="s">
        <v>120</v>
      </c>
      <c r="R75" s="230" t="s">
        <v>120</v>
      </c>
      <c r="S75" s="230" t="s">
        <v>120</v>
      </c>
      <c r="T75" s="231" t="s">
        <v>120</v>
      </c>
    </row>
    <row r="76" spans="2:20" ht="16">
      <c r="B76" s="242" t="s">
        <v>104</v>
      </c>
      <c r="C76" s="243" t="s">
        <v>103</v>
      </c>
      <c r="D76" s="243" t="s">
        <v>103</v>
      </c>
      <c r="E76" s="243" t="s">
        <v>103</v>
      </c>
      <c r="F76" s="244" t="s">
        <v>103</v>
      </c>
      <c r="J76" s="225"/>
      <c r="K76" s="226"/>
      <c r="L76" s="226"/>
      <c r="M76" s="226"/>
      <c r="N76" s="227"/>
      <c r="P76" s="245"/>
      <c r="Q76" s="223">
        <v>7.291545219150394</v>
      </c>
      <c r="R76" s="223">
        <v>7.7322055837471728</v>
      </c>
      <c r="S76" s="223">
        <v>7.147842655891445</v>
      </c>
      <c r="T76" s="224">
        <v>6.6390010302306841</v>
      </c>
    </row>
    <row r="77" spans="2:20" ht="16">
      <c r="B77" s="245">
        <v>10.982899999999999</v>
      </c>
      <c r="C77" s="223">
        <v>9.9359000000000002</v>
      </c>
      <c r="D77" s="223">
        <v>9.6128799999999988</v>
      </c>
      <c r="E77" s="223">
        <v>9.67</v>
      </c>
      <c r="F77" s="246">
        <v>10.824999999999999</v>
      </c>
      <c r="J77" s="216"/>
      <c r="K77" s="217"/>
      <c r="L77" s="217"/>
      <c r="M77" s="217"/>
      <c r="N77" s="218"/>
      <c r="P77" s="245"/>
      <c r="Q77" s="223"/>
      <c r="R77" s="223"/>
      <c r="S77" s="223"/>
      <c r="T77" s="224"/>
    </row>
    <row r="78" spans="2:20" ht="16">
      <c r="B78" s="245"/>
      <c r="C78" s="223"/>
      <c r="D78" s="223"/>
      <c r="E78" s="223"/>
      <c r="F78" s="246"/>
      <c r="J78" s="219"/>
      <c r="K78" s="220"/>
      <c r="L78" s="220"/>
      <c r="M78" s="220"/>
      <c r="N78" s="221"/>
      <c r="P78" s="229"/>
      <c r="Q78" s="230"/>
      <c r="R78" s="230"/>
      <c r="S78" s="230"/>
      <c r="T78" s="231"/>
    </row>
    <row r="79" spans="2:20" ht="16">
      <c r="B79" s="242" t="s">
        <v>105</v>
      </c>
      <c r="C79" s="243" t="s">
        <v>104</v>
      </c>
      <c r="D79" s="243" t="s">
        <v>104</v>
      </c>
      <c r="E79" s="243" t="s">
        <v>104</v>
      </c>
      <c r="F79" s="244" t="s">
        <v>104</v>
      </c>
      <c r="J79" s="225"/>
      <c r="K79" s="226"/>
      <c r="L79" s="226"/>
      <c r="M79" s="226"/>
      <c r="N79" s="227"/>
      <c r="P79" s="245"/>
      <c r="Q79" s="223"/>
      <c r="R79" s="223"/>
      <c r="S79" s="223"/>
      <c r="T79" s="224"/>
    </row>
    <row r="80" spans="2:20" ht="16">
      <c r="B80" s="245">
        <v>11.105699999999999</v>
      </c>
      <c r="C80" s="223">
        <v>10.835049999999999</v>
      </c>
      <c r="D80" s="223">
        <v>10.475</v>
      </c>
      <c r="E80" s="223">
        <v>10.314019999999999</v>
      </c>
      <c r="F80" s="246">
        <v>11.56</v>
      </c>
      <c r="J80" s="216"/>
      <c r="K80" s="217"/>
      <c r="L80" s="217"/>
      <c r="M80" s="217"/>
      <c r="N80" s="218"/>
      <c r="P80" s="245"/>
      <c r="Q80" s="223"/>
      <c r="R80" s="223"/>
      <c r="S80" s="223"/>
      <c r="T80" s="224"/>
    </row>
    <row r="81" spans="2:20" ht="16">
      <c r="B81" s="245"/>
      <c r="C81" s="223"/>
      <c r="D81" s="223"/>
      <c r="E81" s="223"/>
      <c r="F81" s="246"/>
      <c r="J81" s="219"/>
      <c r="K81" s="220"/>
      <c r="L81" s="220"/>
      <c r="M81" s="220"/>
      <c r="N81" s="221"/>
      <c r="P81" s="229"/>
      <c r="Q81" s="230"/>
      <c r="R81" s="230"/>
      <c r="S81" s="230"/>
      <c r="T81" s="231"/>
    </row>
    <row r="82" spans="2:20" ht="16">
      <c r="B82" s="242" t="s">
        <v>106</v>
      </c>
      <c r="C82" s="243" t="s">
        <v>105</v>
      </c>
      <c r="D82" s="243" t="s">
        <v>105</v>
      </c>
      <c r="E82" s="243" t="s">
        <v>105</v>
      </c>
      <c r="F82" s="244" t="s">
        <v>105</v>
      </c>
      <c r="J82" s="225"/>
      <c r="K82" s="226"/>
      <c r="L82" s="226"/>
      <c r="M82" s="226"/>
      <c r="N82" s="221"/>
      <c r="P82" s="245"/>
      <c r="Q82" s="223"/>
      <c r="R82" s="223"/>
      <c r="S82" s="223"/>
      <c r="T82" s="224"/>
    </row>
    <row r="83" spans="2:20" ht="17" thickBot="1">
      <c r="B83" s="245">
        <v>11.460379999999999</v>
      </c>
      <c r="C83" s="223">
        <v>10.9991</v>
      </c>
      <c r="D83" s="223">
        <v>10.709999999999999</v>
      </c>
      <c r="E83" s="223">
        <v>10.852500000000001</v>
      </c>
      <c r="F83" s="246">
        <v>12.3</v>
      </c>
      <c r="J83" s="216"/>
      <c r="K83" s="217"/>
      <c r="L83" s="217"/>
      <c r="M83" s="217"/>
      <c r="N83" s="218"/>
      <c r="P83" s="250"/>
      <c r="Q83" s="251"/>
      <c r="R83" s="251"/>
      <c r="S83" s="251"/>
      <c r="T83" s="252"/>
    </row>
    <row r="84" spans="2:20" ht="17" thickBot="1">
      <c r="B84" s="245"/>
      <c r="C84" s="223"/>
      <c r="D84" s="223"/>
      <c r="E84" s="223"/>
      <c r="F84" s="246"/>
      <c r="J84" s="219"/>
      <c r="K84" s="220"/>
      <c r="L84" s="220"/>
      <c r="M84" s="220"/>
      <c r="N84" s="221"/>
      <c r="P84" s="382" t="str">
        <f>IF(SUM(P41:P82)=100,"","1")</f>
        <v/>
      </c>
      <c r="Q84" s="382" t="str">
        <f t="shared" ref="Q84:T84" si="1">IF(SUM(Q41:Q82)=100,"","1")</f>
        <v/>
      </c>
      <c r="R84" s="382" t="str">
        <f t="shared" si="1"/>
        <v/>
      </c>
      <c r="S84" s="382" t="str">
        <f t="shared" si="1"/>
        <v/>
      </c>
      <c r="T84" s="382" t="str">
        <f t="shared" si="1"/>
        <v/>
      </c>
    </row>
    <row r="85" spans="2:20" ht="17" thickBot="1">
      <c r="B85" s="242" t="s">
        <v>119</v>
      </c>
      <c r="C85" s="243" t="s">
        <v>106</v>
      </c>
      <c r="D85" s="243" t="s">
        <v>106</v>
      </c>
      <c r="E85" s="243" t="s">
        <v>106</v>
      </c>
      <c r="F85" s="244" t="s">
        <v>106</v>
      </c>
      <c r="J85" s="247"/>
      <c r="K85" s="248"/>
      <c r="L85" s="248"/>
      <c r="M85" s="248"/>
      <c r="N85" s="227"/>
      <c r="P85" s="459" t="str">
        <f>"IJG Namibia OTHI-Weights [%] as at "&amp;TEXT(Map!$N$16,"mmmm  yyyy")</f>
        <v>IJG Namibia OTHI-Weights [%] as at February  2025</v>
      </c>
      <c r="Q85" s="460"/>
      <c r="R85" s="460"/>
      <c r="S85" s="460"/>
      <c r="T85" s="461"/>
    </row>
    <row r="86" spans="2:20" ht="17" thickBot="1">
      <c r="B86" s="245">
        <v>11.46252</v>
      </c>
      <c r="C86" s="223">
        <v>11.375800000000002</v>
      </c>
      <c r="D86" s="223">
        <v>11</v>
      </c>
      <c r="E86" s="223">
        <v>11.2943</v>
      </c>
      <c r="F86" s="246">
        <v>12.994999999999999</v>
      </c>
      <c r="J86" s="216"/>
      <c r="K86" s="217"/>
      <c r="L86" s="217"/>
      <c r="M86" s="217"/>
      <c r="N86" s="218"/>
      <c r="P86" s="211" t="s">
        <v>31</v>
      </c>
      <c r="Q86" s="212" t="s">
        <v>32</v>
      </c>
      <c r="R86" s="212" t="s">
        <v>33</v>
      </c>
      <c r="S86" s="212" t="s">
        <v>34</v>
      </c>
      <c r="T86" s="213" t="s">
        <v>35</v>
      </c>
    </row>
    <row r="87" spans="2:20" ht="16">
      <c r="B87" s="245"/>
      <c r="C87" s="223"/>
      <c r="D87" s="223"/>
      <c r="E87" s="223"/>
      <c r="F87" s="246"/>
      <c r="J87" s="219"/>
      <c r="K87" s="220"/>
      <c r="L87" s="220"/>
      <c r="M87" s="220"/>
      <c r="N87" s="221"/>
      <c r="P87" s="229"/>
      <c r="Q87" s="230"/>
      <c r="R87" s="230"/>
      <c r="S87" s="230"/>
      <c r="T87" s="231"/>
    </row>
    <row r="88" spans="2:20" ht="17" thickBot="1">
      <c r="B88" s="242" t="s">
        <v>109</v>
      </c>
      <c r="C88" s="243" t="s">
        <v>119</v>
      </c>
      <c r="D88" s="243" t="s">
        <v>119</v>
      </c>
      <c r="E88" s="243" t="s">
        <v>119</v>
      </c>
      <c r="F88" s="244" t="s">
        <v>119</v>
      </c>
      <c r="J88" s="253"/>
      <c r="K88" s="254"/>
      <c r="L88" s="254"/>
      <c r="M88" s="254"/>
      <c r="N88" s="255"/>
      <c r="P88" s="222"/>
      <c r="Q88" s="223"/>
      <c r="R88" s="223"/>
      <c r="S88" s="223"/>
      <c r="T88" s="224"/>
    </row>
    <row r="89" spans="2:20" ht="16">
      <c r="B89" s="245">
        <v>11.611499999999999</v>
      </c>
      <c r="C89" s="223">
        <v>11.313000000000001</v>
      </c>
      <c r="D89" s="223">
        <v>11.08874</v>
      </c>
      <c r="E89" s="223">
        <v>11.51469</v>
      </c>
      <c r="F89" s="246">
        <v>13.017099999999999</v>
      </c>
      <c r="P89" s="229"/>
      <c r="Q89" s="230"/>
      <c r="R89" s="230"/>
      <c r="S89" s="230"/>
      <c r="T89" s="231"/>
    </row>
    <row r="90" spans="2:20" ht="16">
      <c r="B90" s="245"/>
      <c r="C90" s="223"/>
      <c r="D90" s="223"/>
      <c r="E90" s="223"/>
      <c r="F90" s="246"/>
      <c r="P90" s="229"/>
      <c r="Q90" s="230"/>
      <c r="R90" s="230"/>
      <c r="S90" s="230"/>
      <c r="T90" s="231"/>
    </row>
    <row r="91" spans="2:20" ht="16">
      <c r="B91" s="242" t="s">
        <v>123</v>
      </c>
      <c r="C91" s="243" t="s">
        <v>109</v>
      </c>
      <c r="D91" s="243" t="s">
        <v>109</v>
      </c>
      <c r="E91" s="243" t="s">
        <v>109</v>
      </c>
      <c r="F91" s="244" t="s">
        <v>109</v>
      </c>
      <c r="P91" s="222"/>
      <c r="Q91" s="223"/>
      <c r="R91" s="223"/>
      <c r="S91" s="223"/>
      <c r="T91" s="224"/>
    </row>
    <row r="92" spans="2:20" ht="17" thickBot="1">
      <c r="B92" s="245">
        <v>11.628360000000001</v>
      </c>
      <c r="C92" s="223">
        <v>11.32159</v>
      </c>
      <c r="D92" s="223">
        <v>11.182409999999999</v>
      </c>
      <c r="E92" s="223">
        <v>11.86</v>
      </c>
      <c r="F92" s="246">
        <v>13.335000000000001</v>
      </c>
      <c r="P92" s="253"/>
      <c r="Q92" s="254"/>
      <c r="R92" s="254"/>
      <c r="S92" s="254"/>
      <c r="T92" s="255"/>
    </row>
    <row r="93" spans="2:20" ht="17" thickBot="1">
      <c r="B93" s="245"/>
      <c r="C93" s="223"/>
      <c r="D93" s="223"/>
      <c r="E93" s="223"/>
      <c r="F93" s="246"/>
      <c r="J93" s="462" t="str">
        <f>"IJG Namibia ALBI  -Weights [%] as at "&amp;TEXT(Map!$N$16,"mmmm  yyyy")</f>
        <v>IJG Namibia ALBI  -Weights [%] as at February  2025</v>
      </c>
      <c r="K93" s="463"/>
      <c r="L93" s="463"/>
      <c r="M93" s="463"/>
      <c r="N93" s="464"/>
      <c r="S93" s="382" t="str">
        <f>IF(SUM(S87:S91)=100,"","1")</f>
        <v>1</v>
      </c>
      <c r="T93" s="382" t="str">
        <f>IF(SUM(T87:T91)=100,"","1")</f>
        <v>1</v>
      </c>
    </row>
    <row r="94" spans="2:20" ht="17" thickBot="1">
      <c r="B94" s="242" t="s">
        <v>120</v>
      </c>
      <c r="C94" s="243" t="s">
        <v>123</v>
      </c>
      <c r="D94" s="243" t="s">
        <v>123</v>
      </c>
      <c r="E94" s="243" t="s">
        <v>123</v>
      </c>
      <c r="F94" s="244" t="s">
        <v>123</v>
      </c>
      <c r="J94" s="208" t="s">
        <v>31</v>
      </c>
      <c r="K94" s="209" t="s">
        <v>32</v>
      </c>
      <c r="L94" s="209" t="s">
        <v>33</v>
      </c>
      <c r="M94" s="209" t="s">
        <v>34</v>
      </c>
      <c r="N94" s="210" t="s">
        <v>35</v>
      </c>
      <c r="P94" s="459" t="str">
        <f>"IJG Namibia ALBI  -Rate Duration (years) as at "&amp;TEXT(Map!$N$16,"mmmm  yyyy")</f>
        <v>IJG Namibia ALBI  -Rate Duration (years) as at February  2025</v>
      </c>
      <c r="Q94" s="460"/>
      <c r="R94" s="460"/>
      <c r="S94" s="460"/>
      <c r="T94" s="461"/>
    </row>
    <row r="95" spans="2:20" ht="17" thickBot="1">
      <c r="B95" s="245">
        <v>11.534079999999999</v>
      </c>
      <c r="C95" s="223">
        <v>11.36642</v>
      </c>
      <c r="D95" s="223">
        <v>11.11815</v>
      </c>
      <c r="E95" s="223">
        <v>11.764999999999999</v>
      </c>
      <c r="F95" s="246">
        <v>13.49</v>
      </c>
      <c r="J95" s="242" t="s">
        <v>81</v>
      </c>
      <c r="K95" s="243" t="s">
        <v>122</v>
      </c>
      <c r="L95" s="243" t="s">
        <v>122</v>
      </c>
      <c r="M95" s="243" t="s">
        <v>122</v>
      </c>
      <c r="N95" s="244" t="s">
        <v>122</v>
      </c>
      <c r="P95" s="208" t="s">
        <v>31</v>
      </c>
      <c r="Q95" s="209" t="s">
        <v>32</v>
      </c>
      <c r="R95" s="209" t="s">
        <v>33</v>
      </c>
      <c r="S95" s="209" t="s">
        <v>34</v>
      </c>
      <c r="T95" s="210" t="s">
        <v>35</v>
      </c>
    </row>
    <row r="96" spans="2:20" ht="16">
      <c r="B96" s="245"/>
      <c r="C96" s="223"/>
      <c r="D96" s="223"/>
      <c r="E96" s="223"/>
      <c r="F96" s="246"/>
      <c r="J96" s="245">
        <v>10.182415564783152</v>
      </c>
      <c r="K96" s="223">
        <v>9.4539067604126856</v>
      </c>
      <c r="L96" s="223">
        <v>9.3150139683959381</v>
      </c>
      <c r="M96" s="223">
        <v>10.353193293744352</v>
      </c>
      <c r="N96" s="246">
        <v>11.549456489890879</v>
      </c>
      <c r="P96" s="242" t="s">
        <v>81</v>
      </c>
      <c r="Q96" s="243" t="s">
        <v>122</v>
      </c>
      <c r="R96" s="243" t="s">
        <v>122</v>
      </c>
      <c r="S96" s="243" t="s">
        <v>122</v>
      </c>
      <c r="T96" s="244" t="s">
        <v>122</v>
      </c>
    </row>
    <row r="97" spans="2:20" ht="16">
      <c r="B97" s="242"/>
      <c r="C97" s="243" t="s">
        <v>120</v>
      </c>
      <c r="D97" s="243" t="s">
        <v>120</v>
      </c>
      <c r="E97" s="243" t="s">
        <v>120</v>
      </c>
      <c r="F97" s="244" t="s">
        <v>120</v>
      </c>
      <c r="J97" s="245"/>
      <c r="K97" s="223"/>
      <c r="L97" s="223"/>
      <c r="M97" s="223"/>
      <c r="N97" s="246"/>
      <c r="P97" s="245">
        <v>1.6913732165183561</v>
      </c>
      <c r="Q97" s="223">
        <v>1.0967182980380374</v>
      </c>
      <c r="R97" s="223">
        <v>1.262369651956412</v>
      </c>
      <c r="S97" s="223">
        <v>1.4448919659596564</v>
      </c>
      <c r="T97" s="246">
        <v>1.8416527099887532</v>
      </c>
    </row>
    <row r="98" spans="2:20" ht="16">
      <c r="B98" s="245"/>
      <c r="C98" s="223">
        <v>11.485189999999999</v>
      </c>
      <c r="D98" s="223">
        <v>11.040100000000001</v>
      </c>
      <c r="E98" s="223">
        <v>11.76779</v>
      </c>
      <c r="F98" s="246">
        <v>13.4718</v>
      </c>
      <c r="J98" s="242" t="s">
        <v>125</v>
      </c>
      <c r="K98" s="243" t="s">
        <v>81</v>
      </c>
      <c r="L98" s="243" t="s">
        <v>81</v>
      </c>
      <c r="M98" s="243" t="s">
        <v>81</v>
      </c>
      <c r="N98" s="244" t="s">
        <v>81</v>
      </c>
      <c r="P98" s="245"/>
      <c r="Q98" s="223"/>
      <c r="R98" s="223"/>
      <c r="S98" s="223"/>
      <c r="T98" s="246"/>
    </row>
    <row r="99" spans="2:20" ht="16">
      <c r="B99" s="245"/>
      <c r="C99" s="223"/>
      <c r="D99" s="223"/>
      <c r="E99" s="223"/>
      <c r="F99" s="246"/>
      <c r="J99" s="245">
        <v>7.2325691723960679</v>
      </c>
      <c r="K99" s="223">
        <v>9.1565451883032196</v>
      </c>
      <c r="L99" s="223">
        <v>8.9813689330006188</v>
      </c>
      <c r="M99" s="223">
        <v>8.8415004714940295</v>
      </c>
      <c r="N99" s="246">
        <v>9.1646301744775371</v>
      </c>
      <c r="P99" s="242" t="s">
        <v>125</v>
      </c>
      <c r="Q99" s="243" t="s">
        <v>81</v>
      </c>
      <c r="R99" s="243" t="s">
        <v>81</v>
      </c>
      <c r="S99" s="243" t="s">
        <v>81</v>
      </c>
      <c r="T99" s="244" t="s">
        <v>81</v>
      </c>
    </row>
    <row r="100" spans="2:20" ht="16">
      <c r="B100" s="242"/>
      <c r="C100" s="243"/>
      <c r="D100" s="243"/>
      <c r="E100" s="243"/>
      <c r="F100" s="244"/>
      <c r="J100" s="245"/>
      <c r="K100" s="223"/>
      <c r="L100" s="223"/>
      <c r="M100" s="223"/>
      <c r="N100" s="246"/>
      <c r="P100" s="245">
        <v>2.9610892614576256</v>
      </c>
      <c r="Q100" s="223">
        <v>1.765060111677913</v>
      </c>
      <c r="R100" s="223">
        <v>1.8592968332038475</v>
      </c>
      <c r="S100" s="223">
        <v>2.0970450080835281</v>
      </c>
      <c r="T100" s="246">
        <v>2.4779202077892433</v>
      </c>
    </row>
    <row r="101" spans="2:20" ht="16">
      <c r="B101" s="245"/>
      <c r="C101" s="223"/>
      <c r="D101" s="223"/>
      <c r="E101" s="223"/>
      <c r="F101" s="246"/>
      <c r="J101" s="242" t="s">
        <v>82</v>
      </c>
      <c r="K101" s="243" t="s">
        <v>125</v>
      </c>
      <c r="L101" s="243" t="s">
        <v>125</v>
      </c>
      <c r="M101" s="243" t="s">
        <v>125</v>
      </c>
      <c r="N101" s="244" t="s">
        <v>125</v>
      </c>
      <c r="P101" s="245"/>
      <c r="Q101" s="223"/>
      <c r="R101" s="223"/>
      <c r="S101" s="223"/>
      <c r="T101" s="244"/>
    </row>
    <row r="102" spans="2:20" ht="16">
      <c r="B102" s="245"/>
      <c r="C102" s="223"/>
      <c r="D102" s="223"/>
      <c r="E102" s="223"/>
      <c r="F102" s="246"/>
      <c r="J102" s="245">
        <v>10.066607168237319</v>
      </c>
      <c r="K102" s="223">
        <v>6.4196632086337191</v>
      </c>
      <c r="L102" s="223">
        <v>5.9290352027544655</v>
      </c>
      <c r="M102" s="223">
        <v>6.0702853681892313</v>
      </c>
      <c r="N102" s="246">
        <v>5.7103949087009775</v>
      </c>
      <c r="P102" s="242" t="s">
        <v>82</v>
      </c>
      <c r="Q102" s="243" t="s">
        <v>125</v>
      </c>
      <c r="R102" s="243" t="s">
        <v>125</v>
      </c>
      <c r="S102" s="243" t="s">
        <v>125</v>
      </c>
      <c r="T102" s="244" t="s">
        <v>125</v>
      </c>
    </row>
    <row r="103" spans="2:20" ht="16">
      <c r="B103" s="242"/>
      <c r="C103" s="243"/>
      <c r="D103" s="243"/>
      <c r="E103" s="243"/>
      <c r="F103" s="244"/>
      <c r="J103" s="245"/>
      <c r="K103" s="223"/>
      <c r="L103" s="223"/>
      <c r="M103" s="223"/>
      <c r="N103" s="246"/>
      <c r="P103" s="245">
        <v>3.8995452514850579</v>
      </c>
      <c r="Q103" s="223">
        <v>3.0331101117620327</v>
      </c>
      <c r="R103" s="223">
        <v>3.2035926514474156</v>
      </c>
      <c r="S103" s="223">
        <v>3.3137217526626936</v>
      </c>
      <c r="T103" s="246">
        <v>3.6034050619122167</v>
      </c>
    </row>
    <row r="104" spans="2:20" ht="16">
      <c r="B104" s="245"/>
      <c r="C104" s="223"/>
      <c r="D104" s="223"/>
      <c r="E104" s="223"/>
      <c r="F104" s="246"/>
      <c r="J104" s="242" t="s">
        <v>103</v>
      </c>
      <c r="K104" s="243" t="s">
        <v>82</v>
      </c>
      <c r="L104" s="243" t="s">
        <v>82</v>
      </c>
      <c r="M104" s="243" t="s">
        <v>82</v>
      </c>
      <c r="N104" s="244" t="s">
        <v>82</v>
      </c>
      <c r="O104" s="228"/>
      <c r="P104" s="245"/>
      <c r="Q104" s="223"/>
      <c r="R104" s="223"/>
      <c r="S104" s="223"/>
      <c r="T104" s="246"/>
    </row>
    <row r="105" spans="2:20" ht="16">
      <c r="B105" s="245"/>
      <c r="C105" s="223"/>
      <c r="D105" s="223"/>
      <c r="E105" s="223"/>
      <c r="F105" s="246"/>
      <c r="J105" s="245">
        <v>12.136975902568297</v>
      </c>
      <c r="K105" s="223">
        <v>9.2587323891283457</v>
      </c>
      <c r="L105" s="223">
        <v>9.5407146062873629</v>
      </c>
      <c r="M105" s="223">
        <v>10.12713458054985</v>
      </c>
      <c r="N105" s="246">
        <v>11.581747625393293</v>
      </c>
      <c r="P105" s="242" t="s">
        <v>103</v>
      </c>
      <c r="Q105" s="243" t="s">
        <v>82</v>
      </c>
      <c r="R105" s="243" t="s">
        <v>82</v>
      </c>
      <c r="S105" s="243" t="s">
        <v>82</v>
      </c>
      <c r="T105" s="244" t="s">
        <v>82</v>
      </c>
    </row>
    <row r="106" spans="2:20" ht="16">
      <c r="B106" s="242"/>
      <c r="C106" s="243"/>
      <c r="D106" s="243"/>
      <c r="E106" s="243"/>
      <c r="F106" s="244"/>
      <c r="J106" s="245"/>
      <c r="K106" s="223"/>
      <c r="L106" s="223"/>
      <c r="M106" s="223"/>
      <c r="N106" s="246"/>
      <c r="P106" s="245">
        <v>4.9516889460891536</v>
      </c>
      <c r="Q106" s="223">
        <v>3.9768841002313229</v>
      </c>
      <c r="R106" s="223">
        <v>3.9878993086826036</v>
      </c>
      <c r="S106" s="223">
        <v>4.2055701791366218</v>
      </c>
      <c r="T106" s="246">
        <v>4.4884033825899072</v>
      </c>
    </row>
    <row r="107" spans="2:20" ht="16">
      <c r="B107" s="245"/>
      <c r="C107" s="223"/>
      <c r="D107" s="223"/>
      <c r="E107" s="223"/>
      <c r="F107" s="246"/>
      <c r="J107" s="242" t="s">
        <v>104</v>
      </c>
      <c r="K107" s="243" t="s">
        <v>103</v>
      </c>
      <c r="L107" s="243" t="s">
        <v>103</v>
      </c>
      <c r="M107" s="243" t="s">
        <v>103</v>
      </c>
      <c r="N107" s="244" t="s">
        <v>103</v>
      </c>
      <c r="O107" s="228"/>
      <c r="P107" s="245"/>
      <c r="Q107" s="223"/>
      <c r="R107" s="223"/>
      <c r="S107" s="223"/>
      <c r="T107" s="246"/>
    </row>
    <row r="108" spans="2:20" ht="16">
      <c r="B108" s="245"/>
      <c r="C108" s="223"/>
      <c r="D108" s="223"/>
      <c r="E108" s="223"/>
      <c r="F108" s="246"/>
      <c r="J108" s="245">
        <v>10.762771463655053</v>
      </c>
      <c r="K108" s="223">
        <v>10.916534709237043</v>
      </c>
      <c r="L108" s="223">
        <v>10.504418644674342</v>
      </c>
      <c r="M108" s="223">
        <v>10.860178831499377</v>
      </c>
      <c r="N108" s="246">
        <v>11.212567183627668</v>
      </c>
      <c r="P108" s="242" t="s">
        <v>104</v>
      </c>
      <c r="Q108" s="243" t="s">
        <v>103</v>
      </c>
      <c r="R108" s="243" t="s">
        <v>103</v>
      </c>
      <c r="S108" s="243" t="s">
        <v>103</v>
      </c>
      <c r="T108" s="244" t="s">
        <v>103</v>
      </c>
    </row>
    <row r="109" spans="2:20" ht="16">
      <c r="B109" s="242"/>
      <c r="C109" s="243"/>
      <c r="D109" s="243"/>
      <c r="E109" s="243"/>
      <c r="F109" s="244"/>
      <c r="J109" s="245"/>
      <c r="K109" s="223"/>
      <c r="L109" s="223"/>
      <c r="M109" s="223"/>
      <c r="N109" s="246"/>
      <c r="P109" s="245">
        <v>6.2111572142450857</v>
      </c>
      <c r="Q109" s="223">
        <v>5.0114392407784898</v>
      </c>
      <c r="R109" s="223">
        <v>5.1996460951809027</v>
      </c>
      <c r="S109" s="223">
        <v>5.1960132659907865</v>
      </c>
      <c r="T109" s="246">
        <v>5.3106719412753263</v>
      </c>
    </row>
    <row r="110" spans="2:20" ht="16">
      <c r="B110" s="245"/>
      <c r="C110" s="223"/>
      <c r="D110" s="223"/>
      <c r="E110" s="223"/>
      <c r="F110" s="246"/>
      <c r="J110" s="242" t="s">
        <v>105</v>
      </c>
      <c r="K110" s="243" t="s">
        <v>104</v>
      </c>
      <c r="L110" s="243" t="s">
        <v>104</v>
      </c>
      <c r="M110" s="243" t="s">
        <v>104</v>
      </c>
      <c r="N110" s="244" t="s">
        <v>104</v>
      </c>
      <c r="O110" s="228"/>
      <c r="P110" s="245"/>
      <c r="Q110" s="223"/>
      <c r="R110" s="223"/>
      <c r="S110" s="223"/>
      <c r="T110" s="246"/>
    </row>
    <row r="111" spans="2:20" ht="17" thickBot="1">
      <c r="B111" s="256"/>
      <c r="C111" s="257"/>
      <c r="D111" s="257"/>
      <c r="E111" s="257"/>
      <c r="F111" s="258"/>
      <c r="J111" s="245">
        <v>9.4216592908772085</v>
      </c>
      <c r="K111" s="223">
        <v>9.7498884385777256</v>
      </c>
      <c r="L111" s="223">
        <v>9.8686345538925426</v>
      </c>
      <c r="M111" s="223">
        <v>9.8921104215674802</v>
      </c>
      <c r="N111" s="246">
        <v>9.8776290564608917</v>
      </c>
      <c r="P111" s="242" t="s">
        <v>105</v>
      </c>
      <c r="Q111" s="243" t="s">
        <v>104</v>
      </c>
      <c r="R111" s="243" t="s">
        <v>104</v>
      </c>
      <c r="S111" s="243" t="s">
        <v>104</v>
      </c>
      <c r="T111" s="244" t="s">
        <v>104</v>
      </c>
    </row>
    <row r="112" spans="2:20" ht="16">
      <c r="J112" s="245"/>
      <c r="K112" s="223"/>
      <c r="L112" s="223"/>
      <c r="M112" s="223"/>
      <c r="N112" s="246"/>
      <c r="P112" s="245">
        <v>6.774163498789326</v>
      </c>
      <c r="Q112" s="223">
        <v>6.3070861345838924</v>
      </c>
      <c r="R112" s="223">
        <v>6.2145502395809507</v>
      </c>
      <c r="S112" s="223">
        <v>6.4763383893835602</v>
      </c>
      <c r="T112" s="246">
        <v>6.41645301026076</v>
      </c>
    </row>
    <row r="113" spans="10:20" ht="16">
      <c r="J113" s="242" t="s">
        <v>106</v>
      </c>
      <c r="K113" s="243" t="s">
        <v>105</v>
      </c>
      <c r="L113" s="243" t="s">
        <v>105</v>
      </c>
      <c r="M113" s="243" t="s">
        <v>105</v>
      </c>
      <c r="N113" s="244" t="s">
        <v>105</v>
      </c>
      <c r="O113" s="228"/>
      <c r="P113" s="245"/>
      <c r="Q113" s="223"/>
      <c r="R113" s="223"/>
      <c r="S113" s="223"/>
      <c r="T113" s="246"/>
    </row>
    <row r="114" spans="10:20" ht="16">
      <c r="J114" s="245">
        <v>9.6426853342712278</v>
      </c>
      <c r="K114" s="223">
        <v>8.5193648157697677</v>
      </c>
      <c r="L114" s="223">
        <v>8.7928466728206569</v>
      </c>
      <c r="M114" s="223">
        <v>8.5271527263579809</v>
      </c>
      <c r="N114" s="246">
        <v>8.2032722733834476</v>
      </c>
      <c r="P114" s="242" t="s">
        <v>106</v>
      </c>
      <c r="Q114" s="243" t="s">
        <v>105</v>
      </c>
      <c r="R114" s="243" t="s">
        <v>105</v>
      </c>
      <c r="S114" s="243" t="s">
        <v>105</v>
      </c>
      <c r="T114" s="244" t="s">
        <v>105</v>
      </c>
    </row>
    <row r="115" spans="10:20" ht="16">
      <c r="J115" s="245"/>
      <c r="K115" s="223"/>
      <c r="L115" s="223"/>
      <c r="M115" s="223"/>
      <c r="N115" s="246"/>
      <c r="P115" s="245">
        <v>7.1234102173605658</v>
      </c>
      <c r="Q115" s="223">
        <v>6.869675816394059</v>
      </c>
      <c r="R115" s="223">
        <v>6.7475803881527661</v>
      </c>
      <c r="S115" s="223">
        <v>6.9504540099487011</v>
      </c>
      <c r="T115" s="246">
        <v>6.735917258168528</v>
      </c>
    </row>
    <row r="116" spans="10:20" ht="16">
      <c r="J116" s="242" t="s">
        <v>119</v>
      </c>
      <c r="K116" s="243" t="s">
        <v>106</v>
      </c>
      <c r="L116" s="243" t="s">
        <v>106</v>
      </c>
      <c r="M116" s="243" t="s">
        <v>106</v>
      </c>
      <c r="N116" s="244" t="s">
        <v>106</v>
      </c>
      <c r="O116" s="228"/>
      <c r="P116" s="245"/>
      <c r="Q116" s="223"/>
      <c r="R116" s="223"/>
      <c r="S116" s="223"/>
      <c r="T116" s="246"/>
    </row>
    <row r="117" spans="10:20" ht="16">
      <c r="J117" s="245">
        <v>7.5656249990904838</v>
      </c>
      <c r="K117" s="223">
        <v>8.6568478122553731</v>
      </c>
      <c r="L117" s="223">
        <v>8.5422378386025724</v>
      </c>
      <c r="M117" s="223">
        <v>8.9040740525172062</v>
      </c>
      <c r="N117" s="246">
        <v>8.2795171584390417</v>
      </c>
      <c r="P117" s="242" t="s">
        <v>119</v>
      </c>
      <c r="Q117" s="243" t="s">
        <v>106</v>
      </c>
      <c r="R117" s="243" t="s">
        <v>106</v>
      </c>
      <c r="S117" s="243" t="s">
        <v>106</v>
      </c>
      <c r="T117" s="244" t="s">
        <v>106</v>
      </c>
    </row>
    <row r="118" spans="10:20" ht="16">
      <c r="J118" s="245"/>
      <c r="K118" s="223"/>
      <c r="L118" s="223"/>
      <c r="M118" s="223"/>
      <c r="N118" s="246"/>
      <c r="P118" s="245">
        <v>7.6799454268915133</v>
      </c>
      <c r="Q118" s="223">
        <v>7.2219924020852311</v>
      </c>
      <c r="R118" s="223">
        <v>7.4989084190808999</v>
      </c>
      <c r="S118" s="223">
        <v>7.2515458273490738</v>
      </c>
      <c r="T118" s="246">
        <v>6.7774470880164284</v>
      </c>
    </row>
    <row r="119" spans="10:20" ht="16">
      <c r="J119" s="242" t="s">
        <v>109</v>
      </c>
      <c r="K119" s="243" t="s">
        <v>119</v>
      </c>
      <c r="L119" s="243" t="s">
        <v>119</v>
      </c>
      <c r="M119" s="243" t="s">
        <v>119</v>
      </c>
      <c r="N119" s="244" t="s">
        <v>119</v>
      </c>
      <c r="O119" s="228"/>
      <c r="P119" s="245"/>
      <c r="Q119" s="223"/>
      <c r="R119" s="223"/>
      <c r="S119" s="223"/>
      <c r="T119" s="246"/>
    </row>
    <row r="120" spans="10:20" ht="16">
      <c r="J120" s="245">
        <v>8.7223629971655203</v>
      </c>
      <c r="K120" s="223">
        <v>6.8533911625532902</v>
      </c>
      <c r="L120" s="223">
        <v>7.073871289607049</v>
      </c>
      <c r="M120" s="223">
        <v>6.6747310907510959</v>
      </c>
      <c r="N120" s="246">
        <v>6.3369092975673196</v>
      </c>
      <c r="P120" s="242" t="s">
        <v>109</v>
      </c>
      <c r="Q120" s="243" t="s">
        <v>119</v>
      </c>
      <c r="R120" s="243" t="s">
        <v>119</v>
      </c>
      <c r="S120" s="243" t="s">
        <v>119</v>
      </c>
      <c r="T120" s="244" t="s">
        <v>119</v>
      </c>
    </row>
    <row r="121" spans="10:20" ht="16">
      <c r="J121" s="245"/>
      <c r="K121" s="223"/>
      <c r="L121" s="223"/>
      <c r="M121" s="223"/>
      <c r="N121" s="246"/>
      <c r="P121" s="245">
        <v>7.8474987554411202</v>
      </c>
      <c r="Q121" s="223">
        <v>7.8089928218105573</v>
      </c>
      <c r="R121" s="223">
        <v>7.6426571438054589</v>
      </c>
      <c r="S121" s="223">
        <v>7.7117010600774787</v>
      </c>
      <c r="T121" s="246">
        <v>7.1930090426065751</v>
      </c>
    </row>
    <row r="122" spans="10:20" ht="16">
      <c r="J122" s="242" t="s">
        <v>123</v>
      </c>
      <c r="K122" s="243" t="s">
        <v>109</v>
      </c>
      <c r="L122" s="243" t="s">
        <v>109</v>
      </c>
      <c r="M122" s="243" t="s">
        <v>109</v>
      </c>
      <c r="N122" s="244" t="s">
        <v>109</v>
      </c>
      <c r="O122" s="228"/>
      <c r="P122" s="245"/>
      <c r="Q122" s="223"/>
      <c r="R122" s="223"/>
      <c r="S122" s="223"/>
      <c r="T122" s="246"/>
    </row>
    <row r="123" spans="10:20" ht="16">
      <c r="J123" s="245">
        <v>6.2274408462181849</v>
      </c>
      <c r="K123" s="223">
        <v>8.0403095949187282</v>
      </c>
      <c r="L123" s="223">
        <v>8.2253073600360533</v>
      </c>
      <c r="M123" s="223">
        <v>7.5748213160484275</v>
      </c>
      <c r="N123" s="246">
        <v>7.2645929373430773</v>
      </c>
      <c r="P123" s="242" t="s">
        <v>123</v>
      </c>
      <c r="Q123" s="243" t="s">
        <v>109</v>
      </c>
      <c r="R123" s="243" t="s">
        <v>109</v>
      </c>
      <c r="S123" s="243" t="s">
        <v>109</v>
      </c>
      <c r="T123" s="244" t="s">
        <v>109</v>
      </c>
    </row>
    <row r="124" spans="10:20" ht="16">
      <c r="J124" s="245"/>
      <c r="K124" s="223"/>
      <c r="L124" s="223"/>
      <c r="M124" s="223"/>
      <c r="N124" s="246"/>
      <c r="P124" s="245">
        <v>7.8325429397810726</v>
      </c>
      <c r="Q124" s="223">
        <v>8.0437922813720348</v>
      </c>
      <c r="R124" s="223">
        <v>7.838349115194994</v>
      </c>
      <c r="S124" s="223">
        <v>7.7775421107475688</v>
      </c>
      <c r="T124" s="246">
        <v>7.1989653690904039</v>
      </c>
    </row>
    <row r="125" spans="10:20" ht="16">
      <c r="J125" s="242" t="s">
        <v>120</v>
      </c>
      <c r="K125" s="243" t="s">
        <v>123</v>
      </c>
      <c r="L125" s="243" t="s">
        <v>123</v>
      </c>
      <c r="M125" s="243" t="s">
        <v>123</v>
      </c>
      <c r="N125" s="244" t="s">
        <v>123</v>
      </c>
      <c r="O125" s="228"/>
      <c r="P125" s="245"/>
      <c r="Q125" s="223"/>
      <c r="R125" s="223"/>
      <c r="S125" s="223"/>
      <c r="T125" s="246"/>
    </row>
    <row r="126" spans="10:20" ht="16">
      <c r="J126" s="245">
        <v>8.0388872607374822</v>
      </c>
      <c r="K126" s="223">
        <v>5.6832707010597021</v>
      </c>
      <c r="L126" s="223">
        <v>5.4943453461812268</v>
      </c>
      <c r="M126" s="223">
        <v>5.026975191389516</v>
      </c>
      <c r="N126" s="246">
        <v>4.1802818644851856</v>
      </c>
      <c r="P126" s="242" t="s">
        <v>120</v>
      </c>
      <c r="Q126" s="243" t="s">
        <v>123</v>
      </c>
      <c r="R126" s="243" t="s">
        <v>123</v>
      </c>
      <c r="S126" s="243" t="s">
        <v>123</v>
      </c>
      <c r="T126" s="244" t="s">
        <v>123</v>
      </c>
    </row>
    <row r="127" spans="10:20" ht="16">
      <c r="J127" s="245"/>
      <c r="K127" s="223"/>
      <c r="L127" s="223"/>
      <c r="M127" s="223"/>
      <c r="N127" s="246"/>
      <c r="P127" s="245">
        <v>8.1718518913987559</v>
      </c>
      <c r="Q127" s="223">
        <v>8.0360253122184719</v>
      </c>
      <c r="R127" s="223">
        <v>8.32349973156151</v>
      </c>
      <c r="S127" s="223">
        <v>7.7880466558926855</v>
      </c>
      <c r="T127" s="246">
        <v>6.9932988629117538</v>
      </c>
    </row>
    <row r="128" spans="10:20" ht="16">
      <c r="J128" s="242"/>
      <c r="K128" s="243" t="s">
        <v>120</v>
      </c>
      <c r="L128" s="243" t="s">
        <v>120</v>
      </c>
      <c r="M128" s="243" t="s">
        <v>120</v>
      </c>
      <c r="N128" s="244" t="s">
        <v>120</v>
      </c>
      <c r="O128" s="228"/>
      <c r="P128" s="245"/>
      <c r="Q128" s="223"/>
      <c r="R128" s="223"/>
      <c r="S128" s="223"/>
      <c r="T128" s="246"/>
    </row>
    <row r="129" spans="10:20" ht="16">
      <c r="J129" s="245"/>
      <c r="K129" s="223">
        <v>7.291545219150394</v>
      </c>
      <c r="L129" s="223">
        <v>7.7322055837471728</v>
      </c>
      <c r="M129" s="223">
        <v>7.147842655891445</v>
      </c>
      <c r="N129" s="246">
        <v>6.6390010302306841</v>
      </c>
      <c r="P129" s="242"/>
      <c r="Q129" s="243" t="s">
        <v>120</v>
      </c>
      <c r="R129" s="243" t="s">
        <v>120</v>
      </c>
      <c r="S129" s="243" t="s">
        <v>120</v>
      </c>
      <c r="T129" s="244" t="s">
        <v>120</v>
      </c>
    </row>
    <row r="130" spans="10:20" ht="16">
      <c r="J130" s="245"/>
      <c r="K130" s="223"/>
      <c r="L130" s="223"/>
      <c r="M130" s="223"/>
      <c r="N130" s="246"/>
      <c r="P130" s="245"/>
      <c r="Q130" s="223">
        <v>8.2706791467841132</v>
      </c>
      <c r="R130" s="223">
        <v>8.2241160495787167</v>
      </c>
      <c r="S130" s="223">
        <v>8.0664660748578516</v>
      </c>
      <c r="T130" s="246">
        <v>7.2460249657724916</v>
      </c>
    </row>
    <row r="131" spans="10:20" ht="16">
      <c r="J131" s="242"/>
      <c r="K131" s="243"/>
      <c r="L131" s="243"/>
      <c r="M131" s="243"/>
      <c r="N131" s="244"/>
      <c r="O131" s="228"/>
      <c r="P131" s="245"/>
      <c r="Q131" s="223"/>
      <c r="R131" s="223"/>
      <c r="S131" s="223"/>
      <c r="T131" s="246"/>
    </row>
    <row r="132" spans="10:20" ht="16">
      <c r="J132" s="245"/>
      <c r="K132" s="223"/>
      <c r="L132" s="223"/>
      <c r="M132" s="223"/>
      <c r="N132" s="246"/>
      <c r="P132" s="242"/>
      <c r="Q132" s="243"/>
      <c r="R132" s="243"/>
      <c r="S132" s="243"/>
      <c r="T132" s="244"/>
    </row>
    <row r="133" spans="10:20" ht="16">
      <c r="J133" s="245"/>
      <c r="K133" s="223"/>
      <c r="L133" s="223"/>
      <c r="M133" s="223"/>
      <c r="N133" s="246"/>
      <c r="P133" s="245"/>
      <c r="Q133" s="223"/>
      <c r="R133" s="223"/>
      <c r="S133" s="223"/>
      <c r="T133" s="246"/>
    </row>
    <row r="134" spans="10:20" ht="16">
      <c r="J134" s="242"/>
      <c r="K134" s="243"/>
      <c r="L134" s="243"/>
      <c r="M134" s="243"/>
      <c r="N134" s="244"/>
      <c r="O134" s="228"/>
      <c r="P134" s="245"/>
      <c r="Q134" s="223"/>
      <c r="R134" s="223"/>
      <c r="S134" s="223"/>
      <c r="T134" s="246"/>
    </row>
    <row r="135" spans="10:20" ht="16">
      <c r="J135" s="245"/>
      <c r="K135" s="223"/>
      <c r="L135" s="223"/>
      <c r="M135" s="223"/>
      <c r="N135" s="246"/>
      <c r="P135" s="242"/>
      <c r="Q135" s="243"/>
      <c r="R135" s="243"/>
      <c r="S135" s="243"/>
      <c r="T135" s="244"/>
    </row>
    <row r="136" spans="10:20" ht="16">
      <c r="J136" s="245"/>
      <c r="K136" s="223"/>
      <c r="L136" s="223"/>
      <c r="M136" s="223"/>
      <c r="N136" s="246"/>
      <c r="P136" s="245"/>
      <c r="Q136" s="223"/>
      <c r="R136" s="223"/>
      <c r="S136" s="223"/>
      <c r="T136" s="246"/>
    </row>
    <row r="137" spans="10:20" ht="16">
      <c r="J137" s="242"/>
      <c r="K137" s="243"/>
      <c r="L137" s="243"/>
      <c r="M137" s="243"/>
      <c r="N137" s="244"/>
      <c r="O137" s="228"/>
      <c r="P137" s="245"/>
      <c r="Q137" s="223"/>
      <c r="R137" s="223"/>
      <c r="S137" s="223"/>
      <c r="T137" s="246"/>
    </row>
    <row r="138" spans="10:20" ht="16">
      <c r="J138" s="245"/>
      <c r="K138" s="223"/>
      <c r="L138" s="223"/>
      <c r="M138" s="223"/>
      <c r="N138" s="246"/>
      <c r="P138" s="242"/>
      <c r="Q138" s="243"/>
      <c r="R138" s="243"/>
      <c r="S138" s="243"/>
      <c r="T138" s="244"/>
    </row>
    <row r="139" spans="10:20" ht="16">
      <c r="J139" s="245"/>
      <c r="K139" s="223"/>
      <c r="L139" s="223"/>
      <c r="M139" s="223"/>
      <c r="N139" s="246"/>
      <c r="P139" s="245"/>
      <c r="Q139" s="223"/>
      <c r="R139" s="223"/>
      <c r="S139" s="223"/>
      <c r="T139" s="246"/>
    </row>
    <row r="140" spans="10:20" ht="16">
      <c r="J140" s="242"/>
      <c r="K140" s="243"/>
      <c r="L140" s="243"/>
      <c r="M140" s="243"/>
      <c r="N140" s="244"/>
      <c r="O140" s="228"/>
      <c r="P140" s="245"/>
      <c r="Q140" s="223"/>
      <c r="R140" s="223"/>
      <c r="S140" s="223"/>
      <c r="T140" s="246"/>
    </row>
    <row r="141" spans="10:20" ht="16">
      <c r="J141" s="245"/>
      <c r="K141" s="223"/>
      <c r="L141" s="223"/>
      <c r="M141" s="223"/>
      <c r="N141" s="246"/>
      <c r="P141" s="242"/>
      <c r="Q141" s="243"/>
      <c r="R141" s="243"/>
      <c r="S141" s="243"/>
      <c r="T141" s="244"/>
    </row>
    <row r="142" spans="10:20" ht="17" thickBot="1">
      <c r="J142" s="253"/>
      <c r="K142" s="254"/>
      <c r="L142" s="254"/>
      <c r="M142" s="254"/>
      <c r="N142" s="255"/>
      <c r="P142" s="245"/>
      <c r="Q142" s="223"/>
      <c r="R142" s="223"/>
      <c r="S142" s="223"/>
      <c r="T142" s="246"/>
    </row>
    <row r="143" spans="10:20" ht="17" thickBot="1">
      <c r="J143" s="382" t="str">
        <f>IF(SUM(J95:J141)=100,"","1")</f>
        <v/>
      </c>
      <c r="K143" s="382" t="str">
        <f t="shared" ref="K143:N143" si="2">IF(SUM(K95:K141)=100,"","1")</f>
        <v/>
      </c>
      <c r="L143" s="382" t="str">
        <f t="shared" si="2"/>
        <v/>
      </c>
      <c r="M143" s="382" t="str">
        <f t="shared" si="2"/>
        <v/>
      </c>
      <c r="N143" s="382" t="str">
        <f t="shared" si="2"/>
        <v/>
      </c>
      <c r="O143" s="228"/>
      <c r="P143" s="253"/>
      <c r="Q143" s="254"/>
      <c r="R143" s="254"/>
      <c r="S143" s="254"/>
      <c r="T143" s="255"/>
    </row>
    <row r="146" spans="15:15">
      <c r="O146" s="228"/>
    </row>
    <row r="149" spans="15:15">
      <c r="O149" s="228"/>
    </row>
    <row r="152" spans="15:15">
      <c r="O152" s="228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baseColWidth="10" defaultColWidth="9.1640625" defaultRowHeight="15"/>
  <cols>
    <col min="1" max="1" width="9.1640625" style="7"/>
    <col min="2" max="2" width="26.1640625" style="7" customWidth="1"/>
    <col min="3" max="3" width="12.6640625" style="7" customWidth="1"/>
    <col min="4" max="4" width="11.1640625" style="7" customWidth="1"/>
    <col min="5" max="5" width="11" style="7" customWidth="1"/>
    <col min="6" max="6" width="11.1640625" style="7" customWidth="1"/>
    <col min="7" max="7" width="11.5" style="7" customWidth="1"/>
    <col min="8" max="8" width="14" style="7" customWidth="1"/>
    <col min="9" max="16384" width="9.1640625" style="7"/>
  </cols>
  <sheetData>
    <row r="2" spans="2:10" ht="21">
      <c r="B2" s="409" t="str">
        <f>"Individual Bond Total Returns [N$,%]" &amp; TEXT(Map!$N$16, " mmmm yyyy")</f>
        <v>Individual Bond Total Returns [N$,%] February 2025</v>
      </c>
      <c r="C2" s="409"/>
      <c r="D2" s="409"/>
      <c r="E2" s="409"/>
      <c r="F2" s="409"/>
      <c r="G2" s="409"/>
      <c r="H2" s="384"/>
      <c r="I2" s="384"/>
      <c r="J2" s="384" t="s">
        <v>7</v>
      </c>
    </row>
    <row r="3" spans="2:10" ht="20.25" customHeight="1" thickBot="1"/>
    <row r="4" spans="2:10" ht="16.5" customHeight="1">
      <c r="B4" s="385"/>
      <c r="C4" s="364" t="s">
        <v>267</v>
      </c>
      <c r="D4" s="364" t="s">
        <v>8</v>
      </c>
      <c r="E4" s="364" t="s">
        <v>9</v>
      </c>
      <c r="F4" s="364" t="s">
        <v>10</v>
      </c>
      <c r="G4" s="364" t="s">
        <v>11</v>
      </c>
      <c r="H4" s="364" t="s">
        <v>12</v>
      </c>
      <c r="I4" s="364" t="s">
        <v>149</v>
      </c>
      <c r="J4" s="364" t="s">
        <v>150</v>
      </c>
    </row>
    <row r="5" spans="2:10">
      <c r="B5" s="56" t="s">
        <v>102</v>
      </c>
      <c r="C5" s="386">
        <v>103.33257999999999</v>
      </c>
      <c r="D5" s="400">
        <v>0.65854547601154056</v>
      </c>
      <c r="E5" s="400">
        <v>2.0965077898391637</v>
      </c>
      <c r="F5" s="400">
        <v>4.2389418820728109</v>
      </c>
      <c r="G5" s="400">
        <v>9.7561235032425984</v>
      </c>
      <c r="H5" s="400">
        <v>1.4226296082689105</v>
      </c>
      <c r="I5" s="400">
        <v>8.1153855236085981</v>
      </c>
      <c r="J5" s="400">
        <v>8.7371029390441723</v>
      </c>
    </row>
    <row r="6" spans="2:10">
      <c r="B6" s="56" t="s">
        <v>122</v>
      </c>
      <c r="C6" s="386">
        <v>103.1327</v>
      </c>
      <c r="D6" s="400">
        <v>0.55119879766807323</v>
      </c>
      <c r="E6" s="400">
        <v>1.5381749618515794</v>
      </c>
      <c r="F6" s="400">
        <v>3.7537274838955526</v>
      </c>
      <c r="G6" s="400">
        <v>10.44708085732533</v>
      </c>
      <c r="H6" s="400">
        <v>1.0088178888955524</v>
      </c>
      <c r="I6" s="400">
        <v>8.9105200686570463</v>
      </c>
      <c r="J6" s="400"/>
    </row>
    <row r="7" spans="2:10">
      <c r="B7" s="56" t="s">
        <v>81</v>
      </c>
      <c r="C7" s="386">
        <v>99.724680000000006</v>
      </c>
      <c r="D7" s="400">
        <v>0.74227774752777531</v>
      </c>
      <c r="E7" s="400">
        <v>1.7950115014290224</v>
      </c>
      <c r="F7" s="400">
        <v>3.817414113380857</v>
      </c>
      <c r="G7" s="400">
        <v>11.075985818899948</v>
      </c>
      <c r="H7" s="400">
        <v>1.5797947873082752</v>
      </c>
      <c r="I7" s="400">
        <v>9.2302518325692695</v>
      </c>
      <c r="J7" s="400">
        <v>9.3673461523649859</v>
      </c>
    </row>
    <row r="8" spans="2:10">
      <c r="B8" s="56" t="s">
        <v>125</v>
      </c>
      <c r="C8" s="386">
        <v>101.52081</v>
      </c>
      <c r="D8" s="400">
        <v>0.87953894682284428</v>
      </c>
      <c r="E8" s="400">
        <v>1.4376615488284283</v>
      </c>
      <c r="F8" s="400">
        <v>2.7291718963073697</v>
      </c>
      <c r="G8" s="400">
        <v>12.044340978579893</v>
      </c>
      <c r="H8" s="400">
        <v>1.3224611500526562</v>
      </c>
      <c r="I8" s="400"/>
      <c r="J8" s="400"/>
    </row>
    <row r="9" spans="2:10">
      <c r="B9" s="56" t="s">
        <v>82</v>
      </c>
      <c r="C9" s="386">
        <v>96.849919999999997</v>
      </c>
      <c r="D9" s="400">
        <v>0.32813594831040405</v>
      </c>
      <c r="E9" s="400">
        <v>0.96355445350158053</v>
      </c>
      <c r="F9" s="400">
        <v>5.0537333522744587</v>
      </c>
      <c r="G9" s="400">
        <v>12.342788217565381</v>
      </c>
      <c r="H9" s="400">
        <v>1.102519757309528</v>
      </c>
      <c r="I9" s="400">
        <v>13.376857318488632</v>
      </c>
      <c r="J9" s="400">
        <v>11.073944483332433</v>
      </c>
    </row>
    <row r="10" spans="2:10">
      <c r="B10" s="56" t="s">
        <v>103</v>
      </c>
      <c r="C10" s="386">
        <v>99.479330000000004</v>
      </c>
      <c r="D10" s="400">
        <v>1.6037319502277381</v>
      </c>
      <c r="E10" s="400">
        <v>1.579641456576919</v>
      </c>
      <c r="F10" s="400">
        <v>4.3373693500837973</v>
      </c>
      <c r="G10" s="400">
        <v>16.548317290028791</v>
      </c>
      <c r="H10" s="400">
        <v>1.8055043295262196</v>
      </c>
      <c r="I10" s="400">
        <v>15.831236672871185</v>
      </c>
      <c r="J10" s="400">
        <v>12.396006580282236</v>
      </c>
    </row>
    <row r="11" spans="2:10">
      <c r="B11" s="56" t="s">
        <v>104</v>
      </c>
      <c r="C11" s="386">
        <v>92.080740000000006</v>
      </c>
      <c r="D11" s="400">
        <v>-0.10376843788304502</v>
      </c>
      <c r="E11" s="400">
        <v>-0.48763431825531445</v>
      </c>
      <c r="F11" s="400">
        <v>1.0004743974609376</v>
      </c>
      <c r="G11" s="400">
        <v>15.195310423433783</v>
      </c>
      <c r="H11" s="400">
        <v>0.57847856199648717</v>
      </c>
      <c r="I11" s="400">
        <v>15.303598424091657</v>
      </c>
      <c r="J11" s="400">
        <v>12.501757795748357</v>
      </c>
    </row>
    <row r="12" spans="2:10">
      <c r="B12" s="56" t="s">
        <v>105</v>
      </c>
      <c r="C12" s="386">
        <v>90.466650000000001</v>
      </c>
      <c r="D12" s="400">
        <v>0.10493315283459648</v>
      </c>
      <c r="E12" s="400">
        <v>0.11765009808852867</v>
      </c>
      <c r="F12" s="400">
        <v>3.7591455997893597</v>
      </c>
      <c r="G12" s="400">
        <v>20.971384779342152</v>
      </c>
      <c r="H12" s="400">
        <v>1.3034311893137085</v>
      </c>
      <c r="I12" s="400">
        <v>19.021154555105646</v>
      </c>
      <c r="J12" s="400">
        <v>12.844602462415565</v>
      </c>
    </row>
    <row r="13" spans="2:10">
      <c r="B13" s="56" t="s">
        <v>106</v>
      </c>
      <c r="C13" s="386">
        <v>91.686989999999994</v>
      </c>
      <c r="D13" s="400">
        <v>0.24780136966455757</v>
      </c>
      <c r="E13" s="400">
        <v>-0.66207234885843347</v>
      </c>
      <c r="F13" s="400">
        <v>4.2985497574782539</v>
      </c>
      <c r="G13" s="400">
        <v>25.183192039723057</v>
      </c>
      <c r="H13" s="400">
        <v>0.64960591240617038</v>
      </c>
      <c r="I13" s="400">
        <v>17.551204275385523</v>
      </c>
      <c r="J13" s="400">
        <v>13.547481127822248</v>
      </c>
    </row>
    <row r="14" spans="2:10">
      <c r="B14" s="56" t="s">
        <v>119</v>
      </c>
      <c r="C14" s="386">
        <v>90.075860000000006</v>
      </c>
      <c r="D14" s="400">
        <v>-0.30083789663174487</v>
      </c>
      <c r="E14" s="400">
        <v>-5.8113344762311669E-2</v>
      </c>
      <c r="F14" s="400">
        <v>6.1098819079011824</v>
      </c>
      <c r="G14" s="400">
        <v>25.725604579679629</v>
      </c>
      <c r="H14" s="400">
        <v>0.2988565103460239</v>
      </c>
      <c r="I14" s="400">
        <v>19.624142878041994</v>
      </c>
      <c r="J14" s="400">
        <v>14.433630674476161</v>
      </c>
    </row>
    <row r="15" spans="2:10">
      <c r="B15" s="56" t="s">
        <v>109</v>
      </c>
      <c r="C15" s="386">
        <v>87.522289999999998</v>
      </c>
      <c r="D15" s="400">
        <v>-1.4307151064063217</v>
      </c>
      <c r="E15" s="400">
        <v>-0.58345059621661699</v>
      </c>
      <c r="F15" s="400">
        <v>7.7613146463282989</v>
      </c>
      <c r="G15" s="400">
        <v>27.692124325788804</v>
      </c>
      <c r="H15" s="400">
        <v>0.29132854046172163</v>
      </c>
      <c r="I15" s="400">
        <v>19.985618790734438</v>
      </c>
      <c r="J15" s="400">
        <v>14.679625468913571</v>
      </c>
    </row>
    <row r="16" spans="2:10">
      <c r="B16" s="56" t="s">
        <v>123</v>
      </c>
      <c r="C16" s="386">
        <v>90.675430000000006</v>
      </c>
      <c r="D16" s="400">
        <v>-1.2109244347504822</v>
      </c>
      <c r="E16" s="400">
        <v>-1.3764915953156431</v>
      </c>
      <c r="F16" s="400">
        <v>6.7260750607854636</v>
      </c>
      <c r="G16" s="400">
        <v>29.538461825367857</v>
      </c>
      <c r="H16" s="400">
        <v>0.52224759917316455</v>
      </c>
      <c r="I16" s="400">
        <v>21.314273903000867</v>
      </c>
      <c r="J16" s="400"/>
    </row>
    <row r="17" spans="2:10">
      <c r="B17" s="56" t="s">
        <v>120</v>
      </c>
      <c r="C17" s="386">
        <v>90.733260000000001</v>
      </c>
      <c r="D17" s="400">
        <v>0.46470314483193498</v>
      </c>
      <c r="E17" s="400">
        <v>-1.1268414704421637</v>
      </c>
      <c r="F17" s="400">
        <v>7.8264378707983306</v>
      </c>
      <c r="G17" s="400">
        <v>30.37253063299039</v>
      </c>
      <c r="H17" s="400">
        <v>1.5426301834950307</v>
      </c>
      <c r="I17" s="400">
        <v>19.333449088779119</v>
      </c>
      <c r="J17" s="400"/>
    </row>
    <row r="18" spans="2:10">
      <c r="B18" s="144" t="s">
        <v>19</v>
      </c>
    </row>
    <row r="19" spans="2:10">
      <c r="B19" s="20" t="s">
        <v>28</v>
      </c>
    </row>
  </sheetData>
  <mergeCells count="1">
    <mergeCell ref="B2:G2"/>
  </mergeCells>
  <conditionalFormatting sqref="D5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baseColWidth="10" defaultColWidth="26.1640625" defaultRowHeight="21"/>
  <cols>
    <col min="1" max="1" width="26.1640625" style="86"/>
    <col min="2" max="2" width="35.6640625" style="86" customWidth="1"/>
    <col min="3" max="8" width="26.1640625" style="86"/>
    <col min="9" max="9" width="35" style="86" customWidth="1"/>
    <col min="10" max="10" width="25.5" style="86" customWidth="1"/>
    <col min="11" max="16384" width="26.16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2" thickBot="1"/>
    <row r="4" spans="2:18" s="87" customFormat="1" ht="17.25" customHeight="1" thickBot="1">
      <c r="B4" s="468" t="str">
        <f>"IJG Money Market Index [average returns] -as at "&amp; TEXT(Map!$N$16, " mmmm yyyy")</f>
        <v>IJG Money Market Index [average returns] -as at  February 2025</v>
      </c>
      <c r="C4" s="469"/>
      <c r="D4" s="469"/>
      <c r="E4" s="469"/>
      <c r="F4" s="469"/>
      <c r="G4" s="470"/>
      <c r="I4" s="471" t="str">
        <f>"IJG Money Market Index Performance [average returns, %] -as at "&amp; TEXT(Map!$N$16, " mmmm yyyy")</f>
        <v>IJG Money Market Index Performance [average returns, %] -as at  February 2025</v>
      </c>
      <c r="J4" s="472"/>
      <c r="K4" s="472"/>
      <c r="L4" s="472"/>
      <c r="M4" s="472"/>
      <c r="N4" s="472"/>
      <c r="O4" s="472"/>
      <c r="P4" s="473"/>
    </row>
    <row r="5" spans="2:18" s="87" customFormat="1" ht="17.25" customHeight="1">
      <c r="B5" s="259"/>
      <c r="C5" s="260" t="s">
        <v>31</v>
      </c>
      <c r="D5" s="260" t="s">
        <v>32</v>
      </c>
      <c r="E5" s="260" t="s">
        <v>33</v>
      </c>
      <c r="F5" s="260" t="s">
        <v>34</v>
      </c>
      <c r="G5" s="261" t="s">
        <v>35</v>
      </c>
      <c r="H5" s="262"/>
      <c r="I5" s="263"/>
      <c r="J5" s="264" t="s">
        <v>31</v>
      </c>
      <c r="K5" s="265" t="s">
        <v>46</v>
      </c>
      <c r="L5" s="265" t="s">
        <v>47</v>
      </c>
      <c r="M5" s="265" t="s">
        <v>48</v>
      </c>
      <c r="N5" s="265" t="s">
        <v>12</v>
      </c>
      <c r="O5" s="265" t="s">
        <v>49</v>
      </c>
      <c r="P5" s="266" t="s">
        <v>50</v>
      </c>
    </row>
    <row r="6" spans="2:18" s="87" customFormat="1" ht="17.25" customHeight="1">
      <c r="B6" s="267" t="s">
        <v>36</v>
      </c>
      <c r="C6" s="268">
        <v>289.87290436017611</v>
      </c>
      <c r="D6" s="268">
        <v>288.17052452490418</v>
      </c>
      <c r="E6" s="268">
        <v>284.37768155007683</v>
      </c>
      <c r="F6" s="268">
        <v>278.75883808668374</v>
      </c>
      <c r="G6" s="269">
        <v>267.47247637532513</v>
      </c>
      <c r="I6" s="270" t="s">
        <v>36</v>
      </c>
      <c r="J6" s="271">
        <v>0.59075432439823494</v>
      </c>
      <c r="K6" s="271">
        <v>1.9323678216047302</v>
      </c>
      <c r="L6" s="271">
        <v>3.9869825652079527</v>
      </c>
      <c r="M6" s="271">
        <v>8.3748534759210393</v>
      </c>
      <c r="N6" s="271">
        <v>1.2555699360678796</v>
      </c>
      <c r="O6" s="271">
        <v>7.5862574782550318</v>
      </c>
      <c r="P6" s="272">
        <v>6.4687717896385166</v>
      </c>
    </row>
    <row r="7" spans="2:18" s="87" customFormat="1" ht="17.25" customHeight="1">
      <c r="B7" s="267"/>
      <c r="C7" s="268"/>
      <c r="D7" s="268"/>
      <c r="E7" s="268"/>
      <c r="F7" s="273"/>
      <c r="G7" s="274"/>
      <c r="I7" s="270"/>
      <c r="J7" s="271"/>
      <c r="K7" s="271"/>
      <c r="L7" s="271"/>
      <c r="M7" s="271"/>
      <c r="N7" s="271"/>
      <c r="O7" s="271"/>
      <c r="P7" s="272"/>
    </row>
    <row r="8" spans="2:18" s="87" customFormat="1" ht="17.25" customHeight="1">
      <c r="B8" s="267" t="s">
        <v>37</v>
      </c>
      <c r="C8" s="268">
        <v>229.22012091968099</v>
      </c>
      <c r="D8" s="268">
        <v>228.15619728572119</v>
      </c>
      <c r="E8" s="268">
        <v>225.78053337712768</v>
      </c>
      <c r="F8" s="268">
        <v>222.18030561183562</v>
      </c>
      <c r="G8" s="269">
        <v>214.8326444373283</v>
      </c>
      <c r="I8" s="270" t="s">
        <v>37</v>
      </c>
      <c r="J8" s="271">
        <v>0.46631371254293175</v>
      </c>
      <c r="K8" s="271">
        <v>1.5234207710937087</v>
      </c>
      <c r="L8" s="271">
        <v>3.1685145487847288</v>
      </c>
      <c r="M8" s="271">
        <v>6.6970625065083444</v>
      </c>
      <c r="N8" s="271">
        <v>0.98735244076226802</v>
      </c>
      <c r="O8" s="271">
        <v>6.0890076035836849</v>
      </c>
      <c r="P8" s="272">
        <v>4.8511938163655843</v>
      </c>
    </row>
    <row r="9" spans="2:18" s="87" customFormat="1" ht="17.25" customHeight="1">
      <c r="B9" s="267"/>
      <c r="C9" s="268"/>
      <c r="D9" s="268"/>
      <c r="E9" s="268"/>
      <c r="F9" s="273"/>
      <c r="G9" s="274"/>
      <c r="I9" s="270"/>
      <c r="J9" s="271"/>
      <c r="K9" s="271"/>
      <c r="L9" s="271"/>
      <c r="M9" s="271"/>
      <c r="N9" s="271"/>
      <c r="O9" s="271"/>
      <c r="P9" s="272"/>
    </row>
    <row r="10" spans="2:18" s="87" customFormat="1" ht="17.25" customHeight="1">
      <c r="B10" s="267" t="s">
        <v>38</v>
      </c>
      <c r="C10" s="268">
        <v>270.25887160333701</v>
      </c>
      <c r="D10" s="268">
        <v>268.8915969050658</v>
      </c>
      <c r="E10" s="268">
        <v>265.8108033111742</v>
      </c>
      <c r="F10" s="268">
        <v>261.07838986354199</v>
      </c>
      <c r="G10" s="269">
        <v>251.2923639021661</v>
      </c>
      <c r="I10" s="270" t="s">
        <v>38</v>
      </c>
      <c r="J10" s="271">
        <v>0.50848546924058269</v>
      </c>
      <c r="K10" s="271">
        <v>1.6733963543820396</v>
      </c>
      <c r="L10" s="271">
        <v>3.5163698322919101</v>
      </c>
      <c r="M10" s="271">
        <v>7.5475861688161006</v>
      </c>
      <c r="N10" s="271">
        <v>1.0827109481397645</v>
      </c>
      <c r="O10" s="271">
        <v>6.8370836243576649</v>
      </c>
      <c r="P10" s="272">
        <v>8.3434209763005853</v>
      </c>
    </row>
    <row r="11" spans="2:18" s="87" customFormat="1" ht="17.25" customHeight="1">
      <c r="B11" s="267"/>
      <c r="C11" s="268"/>
      <c r="D11" s="268"/>
      <c r="E11" s="268"/>
      <c r="F11" s="273"/>
      <c r="G11" s="274"/>
      <c r="I11" s="270"/>
      <c r="J11" s="271"/>
      <c r="K11" s="271"/>
      <c r="L11" s="271"/>
      <c r="M11" s="271"/>
      <c r="N11" s="271"/>
      <c r="O11" s="271"/>
      <c r="P11" s="272"/>
    </row>
    <row r="12" spans="2:18" s="87" customFormat="1" ht="17.25" customHeight="1">
      <c r="B12" s="267" t="s">
        <v>39</v>
      </c>
      <c r="C12" s="268">
        <v>287.49280089840067</v>
      </c>
      <c r="D12" s="268">
        <v>285.91522114784675</v>
      </c>
      <c r="E12" s="268">
        <v>282.3511981078691</v>
      </c>
      <c r="F12" s="268">
        <v>276.95988580590711</v>
      </c>
      <c r="G12" s="269">
        <v>266.12158479443895</v>
      </c>
      <c r="I12" s="270" t="s">
        <v>39</v>
      </c>
      <c r="J12" s="271">
        <v>0.5517648707964895</v>
      </c>
      <c r="K12" s="271">
        <v>1.8209955633222696</v>
      </c>
      <c r="L12" s="271">
        <v>3.8030471675869482</v>
      </c>
      <c r="M12" s="271">
        <v>8.0306210863991154</v>
      </c>
      <c r="N12" s="271">
        <v>1.1777431744667721</v>
      </c>
      <c r="O12" s="271">
        <v>9.0532110712142178</v>
      </c>
      <c r="P12" s="272">
        <v>7.0999827861090159</v>
      </c>
    </row>
    <row r="13" spans="2:18" s="87" customFormat="1" ht="17.25" customHeight="1">
      <c r="B13" s="267"/>
      <c r="C13" s="268"/>
      <c r="D13" s="268"/>
      <c r="E13" s="268"/>
      <c r="F13" s="273"/>
      <c r="G13" s="274"/>
      <c r="I13" s="270"/>
      <c r="J13" s="271"/>
      <c r="K13" s="271"/>
      <c r="L13" s="271"/>
      <c r="M13" s="271"/>
      <c r="N13" s="271"/>
      <c r="O13" s="271"/>
      <c r="P13" s="272"/>
    </row>
    <row r="14" spans="2:18" s="87" customFormat="1" ht="17.25" customHeight="1">
      <c r="B14" s="267" t="s">
        <v>40</v>
      </c>
      <c r="C14" s="268">
        <v>306.94722400094361</v>
      </c>
      <c r="D14" s="268">
        <v>305.10727341701812</v>
      </c>
      <c r="E14" s="268">
        <v>301.00725425597295</v>
      </c>
      <c r="F14" s="268">
        <v>294.98489465167359</v>
      </c>
      <c r="G14" s="269">
        <v>283.04751625573095</v>
      </c>
      <c r="I14" s="270" t="s">
        <v>51</v>
      </c>
      <c r="J14" s="271">
        <v>0.60305038399088851</v>
      </c>
      <c r="K14" s="271">
        <v>1.9733643163029502</v>
      </c>
      <c r="L14" s="271">
        <v>4.0552345446011717</v>
      </c>
      <c r="M14" s="271">
        <v>8.443708696464757</v>
      </c>
      <c r="N14" s="271">
        <v>1.282286777547692</v>
      </c>
      <c r="O14" s="271">
        <v>9.6585694982209027</v>
      </c>
      <c r="P14" s="272">
        <v>7.6230724863291188</v>
      </c>
    </row>
    <row r="15" spans="2:18" s="87" customFormat="1" ht="17.25" customHeight="1">
      <c r="B15" s="267"/>
      <c r="C15" s="268"/>
      <c r="D15" s="268"/>
      <c r="E15" s="268"/>
      <c r="F15" s="273"/>
      <c r="G15" s="274"/>
      <c r="I15" s="270"/>
      <c r="J15" s="271"/>
      <c r="K15" s="271"/>
      <c r="L15" s="271"/>
      <c r="M15" s="271"/>
      <c r="N15" s="271"/>
      <c r="O15" s="271"/>
      <c r="P15" s="272"/>
    </row>
    <row r="16" spans="2:18" s="87" customFormat="1" ht="17.25" customHeight="1">
      <c r="B16" s="267" t="s">
        <v>86</v>
      </c>
      <c r="C16" s="268">
        <v>288.61055950391534</v>
      </c>
      <c r="D16" s="268">
        <v>286.97099696200797</v>
      </c>
      <c r="E16" s="268">
        <v>283.30895673515283</v>
      </c>
      <c r="F16" s="268">
        <v>277.87487065759262</v>
      </c>
      <c r="G16" s="269">
        <v>267.00660568312895</v>
      </c>
      <c r="I16" s="270" t="s">
        <v>52</v>
      </c>
      <c r="J16" s="271">
        <v>0.57133388365528948</v>
      </c>
      <c r="K16" s="271">
        <v>1.8713149170637156</v>
      </c>
      <c r="L16" s="271">
        <v>3.8634975595010168</v>
      </c>
      <c r="M16" s="271">
        <v>8.0911682935758336</v>
      </c>
      <c r="N16" s="271">
        <v>1.2147718235693494</v>
      </c>
      <c r="O16" s="271">
        <v>5.4429368018358293</v>
      </c>
      <c r="P16" s="272">
        <v>5.4166658364368292</v>
      </c>
    </row>
    <row r="17" spans="2:16" s="87" customFormat="1" ht="17.25" customHeight="1">
      <c r="B17" s="275"/>
      <c r="C17" s="268"/>
      <c r="D17" s="268"/>
      <c r="E17" s="268"/>
      <c r="F17" s="273"/>
      <c r="G17" s="274"/>
      <c r="I17" s="276"/>
      <c r="J17" s="271"/>
      <c r="K17" s="271"/>
      <c r="L17" s="271"/>
      <c r="M17" s="271"/>
      <c r="N17" s="271"/>
      <c r="O17" s="271"/>
      <c r="P17" s="272"/>
    </row>
    <row r="18" spans="2:16" s="87" customFormat="1" ht="17.25" customHeight="1">
      <c r="B18" s="267" t="s">
        <v>41</v>
      </c>
      <c r="C18" s="268">
        <v>294.31161001996594</v>
      </c>
      <c r="D18" s="268">
        <v>292.5422586833555</v>
      </c>
      <c r="E18" s="268">
        <v>288.61927849131638</v>
      </c>
      <c r="F18" s="268">
        <v>282.82642266502927</v>
      </c>
      <c r="G18" s="269">
        <v>270.82173861635334</v>
      </c>
      <c r="I18" s="270" t="s">
        <v>41</v>
      </c>
      <c r="J18" s="271">
        <v>0.60481905915874545</v>
      </c>
      <c r="K18" s="271">
        <v>1.9722630998195267</v>
      </c>
      <c r="L18" s="271">
        <v>4.0608608088005038</v>
      </c>
      <c r="M18" s="271">
        <v>8.6735546133127848</v>
      </c>
      <c r="N18" s="271">
        <v>1.2849976320273404</v>
      </c>
      <c r="O18" s="271">
        <v>7.9107484481756085</v>
      </c>
      <c r="P18" s="272">
        <v>6.6879916669710049</v>
      </c>
    </row>
    <row r="19" spans="2:16" s="87" customFormat="1" ht="17.25" customHeight="1">
      <c r="B19" s="267"/>
      <c r="C19" s="268"/>
      <c r="D19" s="268"/>
      <c r="E19" s="268"/>
      <c r="F19" s="273"/>
      <c r="G19" s="274"/>
      <c r="I19" s="270"/>
      <c r="J19" s="271"/>
      <c r="K19" s="271"/>
      <c r="L19" s="271"/>
      <c r="M19" s="271"/>
      <c r="N19" s="271"/>
      <c r="O19" s="271"/>
      <c r="P19" s="272"/>
    </row>
    <row r="20" spans="2:16" s="87" customFormat="1" ht="17.25" customHeight="1">
      <c r="B20" s="267" t="s">
        <v>42</v>
      </c>
      <c r="C20" s="268">
        <v>304.88367888235388</v>
      </c>
      <c r="D20" s="268">
        <v>303.03492588018753</v>
      </c>
      <c r="E20" s="268">
        <v>298.89972610266341</v>
      </c>
      <c r="F20" s="268">
        <v>292.71718618321836</v>
      </c>
      <c r="G20" s="269">
        <v>280.24841893236703</v>
      </c>
      <c r="I20" s="270" t="s">
        <v>42</v>
      </c>
      <c r="J20" s="271">
        <v>0.61007918371009939</v>
      </c>
      <c r="K20" s="271">
        <v>2.0019933968207004</v>
      </c>
      <c r="L20" s="271">
        <v>4.1563984874875892</v>
      </c>
      <c r="M20" s="271">
        <v>8.7905080941534699</v>
      </c>
      <c r="N20" s="271">
        <v>1.2991073315507196</v>
      </c>
      <c r="O20" s="271">
        <v>8.0678010250822663</v>
      </c>
      <c r="P20" s="272">
        <v>6.9029876783194943</v>
      </c>
    </row>
    <row r="21" spans="2:16" s="87" customFormat="1" ht="17.25" customHeight="1">
      <c r="B21" s="267"/>
      <c r="C21" s="268"/>
      <c r="D21" s="268"/>
      <c r="E21" s="268"/>
      <c r="F21" s="273"/>
      <c r="G21" s="274"/>
      <c r="I21" s="270"/>
      <c r="J21" s="271"/>
      <c r="K21" s="271"/>
      <c r="L21" s="271"/>
      <c r="M21" s="271"/>
      <c r="N21" s="271"/>
      <c r="O21" s="271"/>
      <c r="P21" s="272"/>
    </row>
    <row r="22" spans="2:16" s="87" customFormat="1" ht="17.25" customHeight="1">
      <c r="B22" s="267" t="s">
        <v>43</v>
      </c>
      <c r="C22" s="268">
        <v>300.74650484762617</v>
      </c>
      <c r="D22" s="268">
        <v>298.88863739709751</v>
      </c>
      <c r="E22" s="268">
        <v>294.76121451668848</v>
      </c>
      <c r="F22" s="268">
        <v>288.69846642320607</v>
      </c>
      <c r="G22" s="269">
        <v>276.61697038344607</v>
      </c>
      <c r="I22" s="270" t="s">
        <v>43</v>
      </c>
      <c r="J22" s="271">
        <v>0.62159186334687089</v>
      </c>
      <c r="K22" s="271">
        <v>2.030555594212613</v>
      </c>
      <c r="L22" s="271">
        <v>4.1732256404711121</v>
      </c>
      <c r="M22" s="271">
        <v>8.7230853662853001</v>
      </c>
      <c r="N22" s="271">
        <v>1.3206015523802739</v>
      </c>
      <c r="O22" s="271">
        <v>7.8605154690773782</v>
      </c>
      <c r="P22" s="272">
        <v>6.699646026271</v>
      </c>
    </row>
    <row r="23" spans="2:16" s="87" customFormat="1" ht="17.25" customHeight="1">
      <c r="B23" s="275"/>
      <c r="C23" s="268"/>
      <c r="D23" s="268"/>
      <c r="E23" s="268"/>
      <c r="F23" s="273"/>
      <c r="G23" s="274"/>
      <c r="I23" s="277"/>
      <c r="J23" s="271"/>
      <c r="K23" s="271"/>
      <c r="L23" s="271"/>
      <c r="M23" s="271"/>
      <c r="N23" s="271"/>
      <c r="O23" s="271"/>
      <c r="P23" s="272"/>
    </row>
    <row r="24" spans="2:16" s="87" customFormat="1" ht="17.25" customHeight="1" thickBot="1">
      <c r="B24" s="278" t="s">
        <v>87</v>
      </c>
      <c r="C24" s="279">
        <v>290.32638049897935</v>
      </c>
      <c r="D24" s="279">
        <v>288.60014798326949</v>
      </c>
      <c r="E24" s="279">
        <v>284.75726628356227</v>
      </c>
      <c r="F24" s="279">
        <v>279.06569222592691</v>
      </c>
      <c r="G24" s="280">
        <v>267.60739279869978</v>
      </c>
      <c r="I24" s="281" t="s">
        <v>53</v>
      </c>
      <c r="J24" s="282">
        <v>0.59813985812990911</v>
      </c>
      <c r="K24" s="282">
        <v>1.9557408624197636</v>
      </c>
      <c r="L24" s="282">
        <v>4.0351388890670137</v>
      </c>
      <c r="M24" s="282">
        <v>8.4896711793643433</v>
      </c>
      <c r="N24" s="282">
        <v>1.271091736780483</v>
      </c>
      <c r="O24" s="282">
        <v>7.6974005413111835</v>
      </c>
      <c r="P24" s="283">
        <v>6.5152343054062145</v>
      </c>
    </row>
    <row r="25" spans="2:16" ht="22">
      <c r="B25" s="88" t="s">
        <v>28</v>
      </c>
      <c r="I25" s="284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5" t="str">
        <f>"IJG Money Market Index [single  returns] -as at "&amp; TEXT(Map!$N$16, " mmmm yyyy")</f>
        <v>IJG Money Market Index [single  returns] -as at  February 2025</v>
      </c>
      <c r="C27" s="286"/>
      <c r="D27" s="286"/>
      <c r="E27" s="286"/>
      <c r="F27" s="286"/>
      <c r="G27" s="287"/>
      <c r="I27" s="471" t="str">
        <f>"IJG Money Market Index Performance [single returns, %] -as at "&amp; TEXT(Map!$N$16, " mmmm yyyy")</f>
        <v>IJG Money Market Index Performance [single returns, %] -as at  February 2025</v>
      </c>
      <c r="J27" s="472"/>
      <c r="K27" s="472"/>
      <c r="L27" s="472"/>
      <c r="M27" s="472"/>
      <c r="N27" s="472"/>
      <c r="O27" s="472"/>
      <c r="P27" s="473"/>
    </row>
    <row r="28" spans="2:16" ht="18" customHeight="1">
      <c r="B28" s="259"/>
      <c r="C28" s="260" t="s">
        <v>31</v>
      </c>
      <c r="D28" s="260" t="s">
        <v>32</v>
      </c>
      <c r="E28" s="260" t="s">
        <v>33</v>
      </c>
      <c r="F28" s="260" t="s">
        <v>34</v>
      </c>
      <c r="G28" s="261" t="s">
        <v>35</v>
      </c>
      <c r="I28" s="288"/>
      <c r="J28" s="289" t="s">
        <v>8</v>
      </c>
      <c r="K28" s="290" t="s">
        <v>46</v>
      </c>
      <c r="L28" s="290" t="s">
        <v>47</v>
      </c>
      <c r="M28" s="290" t="s">
        <v>48</v>
      </c>
      <c r="N28" s="290" t="s">
        <v>12</v>
      </c>
      <c r="O28" s="290" t="s">
        <v>49</v>
      </c>
      <c r="P28" s="291" t="s">
        <v>50</v>
      </c>
    </row>
    <row r="29" spans="2:16" ht="18" customHeight="1">
      <c r="B29" s="267" t="s">
        <v>36</v>
      </c>
      <c r="C29" s="268">
        <v>288.47484540298268</v>
      </c>
      <c r="D29" s="268">
        <v>286.87381603700732</v>
      </c>
      <c r="E29" s="268">
        <v>283.2794048028365</v>
      </c>
      <c r="F29" s="268">
        <v>277.97643516586891</v>
      </c>
      <c r="G29" s="269">
        <v>266.80125015524516</v>
      </c>
      <c r="I29" s="292" t="s">
        <v>36</v>
      </c>
      <c r="J29" s="271">
        <v>0.55809532849413479</v>
      </c>
      <c r="K29" s="271">
        <v>1.8340340003757838</v>
      </c>
      <c r="L29" s="271">
        <v>3.7767266965810897</v>
      </c>
      <c r="M29" s="271">
        <v>8.1234983850811062</v>
      </c>
      <c r="N29" s="271">
        <v>1.1895938733862188</v>
      </c>
      <c r="O29" s="271">
        <v>7.9019254728237343</v>
      </c>
      <c r="P29" s="272">
        <v>6.5341215724959545</v>
      </c>
    </row>
    <row r="30" spans="2:16" ht="18" customHeight="1">
      <c r="B30" s="267"/>
      <c r="C30" s="268"/>
      <c r="D30" s="268"/>
      <c r="E30" s="268"/>
      <c r="F30" s="273"/>
      <c r="G30" s="274"/>
      <c r="I30" s="292"/>
      <c r="J30" s="271"/>
      <c r="K30" s="271"/>
      <c r="L30" s="271"/>
      <c r="M30" s="271"/>
      <c r="N30" s="271"/>
      <c r="O30" s="271"/>
      <c r="P30" s="272"/>
    </row>
    <row r="31" spans="2:16" ht="18" customHeight="1">
      <c r="B31" s="267" t="s">
        <v>37</v>
      </c>
      <c r="C31" s="268">
        <v>229.22012091968099</v>
      </c>
      <c r="D31" s="268">
        <v>228.15619728572119</v>
      </c>
      <c r="E31" s="268">
        <v>225.78053337712768</v>
      </c>
      <c r="F31" s="268">
        <v>222.18030561183562</v>
      </c>
      <c r="G31" s="269">
        <v>214.8326444373283</v>
      </c>
      <c r="I31" s="292" t="s">
        <v>37</v>
      </c>
      <c r="J31" s="271">
        <v>0.46631371254293175</v>
      </c>
      <c r="K31" s="271">
        <v>1.5234207710937087</v>
      </c>
      <c r="L31" s="271">
        <v>3.1685145487847288</v>
      </c>
      <c r="M31" s="271">
        <v>6.6970625065083444</v>
      </c>
      <c r="N31" s="271">
        <v>0.98735244076226802</v>
      </c>
      <c r="O31" s="271">
        <v>6.0890076035836849</v>
      </c>
      <c r="P31" s="272">
        <v>4.8511938163655843</v>
      </c>
    </row>
    <row r="32" spans="2:16" ht="18" customHeight="1">
      <c r="B32" s="267"/>
      <c r="C32" s="268"/>
      <c r="D32" s="268"/>
      <c r="E32" s="268"/>
      <c r="F32" s="273"/>
      <c r="G32" s="274"/>
      <c r="I32" s="292"/>
      <c r="J32" s="271"/>
      <c r="K32" s="271"/>
      <c r="L32" s="271"/>
      <c r="M32" s="271"/>
      <c r="N32" s="271"/>
      <c r="O32" s="271"/>
      <c r="P32" s="272"/>
    </row>
    <row r="33" spans="2:16" ht="18" customHeight="1">
      <c r="B33" s="267" t="s">
        <v>38</v>
      </c>
      <c r="C33" s="268">
        <v>268.92578008216958</v>
      </c>
      <c r="D33" s="268">
        <v>267.58447358503565</v>
      </c>
      <c r="E33" s="268">
        <v>264.60504283352134</v>
      </c>
      <c r="F33" s="268">
        <v>260.07064114196822</v>
      </c>
      <c r="G33" s="269">
        <v>250.37111923760207</v>
      </c>
      <c r="I33" s="292" t="s">
        <v>38</v>
      </c>
      <c r="J33" s="271">
        <v>0.50126469565421328</v>
      </c>
      <c r="K33" s="271">
        <v>1.6329005684773357</v>
      </c>
      <c r="L33" s="271">
        <v>3.4048975698750539</v>
      </c>
      <c r="M33" s="271">
        <v>7.4108630823985555</v>
      </c>
      <c r="N33" s="271">
        <v>1.0612551378290869</v>
      </c>
      <c r="O33" s="271">
        <v>6.9345883356746407</v>
      </c>
      <c r="P33" s="272">
        <v>5.78636639259138</v>
      </c>
    </row>
    <row r="34" spans="2:16" ht="18" customHeight="1">
      <c r="B34" s="267"/>
      <c r="C34" s="268"/>
      <c r="D34" s="268"/>
      <c r="E34" s="268"/>
      <c r="F34" s="273"/>
      <c r="G34" s="274"/>
      <c r="I34" s="292"/>
      <c r="J34" s="271"/>
      <c r="K34" s="271"/>
      <c r="L34" s="271"/>
      <c r="M34" s="271"/>
      <c r="N34" s="271"/>
      <c r="O34" s="271"/>
      <c r="P34" s="272"/>
    </row>
    <row r="35" spans="2:16" ht="18" customHeight="1">
      <c r="B35" s="267" t="s">
        <v>39</v>
      </c>
      <c r="C35" s="268">
        <v>285.54855505376389</v>
      </c>
      <c r="D35" s="268">
        <v>284.0383114415713</v>
      </c>
      <c r="E35" s="268">
        <v>280.6873154115475</v>
      </c>
      <c r="F35" s="268">
        <v>275.6375861357003</v>
      </c>
      <c r="G35" s="269">
        <v>264.87485755525478</v>
      </c>
      <c r="I35" s="292" t="s">
        <v>39</v>
      </c>
      <c r="J35" s="271">
        <v>0.53170419318706585</v>
      </c>
      <c r="K35" s="271">
        <v>1.7319057097713086</v>
      </c>
      <c r="L35" s="271">
        <v>3.5956521957002829</v>
      </c>
      <c r="M35" s="271">
        <v>7.8050811199384729</v>
      </c>
      <c r="N35" s="271">
        <v>1.1254694220819372</v>
      </c>
      <c r="O35" s="271">
        <v>7.5101433185287947</v>
      </c>
      <c r="P35" s="272">
        <v>6.2327097996294878</v>
      </c>
    </row>
    <row r="36" spans="2:16" ht="18" customHeight="1">
      <c r="B36" s="267"/>
      <c r="C36" s="268"/>
      <c r="D36" s="268"/>
      <c r="E36" s="268"/>
      <c r="F36" s="273"/>
      <c r="G36" s="274"/>
      <c r="I36" s="292"/>
      <c r="J36" s="271"/>
      <c r="K36" s="271"/>
      <c r="L36" s="271"/>
      <c r="M36" s="271"/>
      <c r="N36" s="271"/>
      <c r="O36" s="271"/>
      <c r="P36" s="272"/>
    </row>
    <row r="37" spans="2:16" ht="18" customHeight="1">
      <c r="B37" s="267" t="s">
        <v>40</v>
      </c>
      <c r="C37" s="268">
        <v>305.14991258892707</v>
      </c>
      <c r="D37" s="268">
        <v>303.47662606996062</v>
      </c>
      <c r="E37" s="268">
        <v>299.76370372610745</v>
      </c>
      <c r="F37" s="268">
        <v>294.17399881802839</v>
      </c>
      <c r="G37" s="269">
        <v>282.26136061441468</v>
      </c>
      <c r="I37" s="292" t="s">
        <v>51</v>
      </c>
      <c r="J37" s="271">
        <v>0.5513724535018083</v>
      </c>
      <c r="K37" s="271">
        <v>1.7968182257785736</v>
      </c>
      <c r="L37" s="271">
        <v>3.7310958191407728</v>
      </c>
      <c r="M37" s="271">
        <v>8.1089922916440127</v>
      </c>
      <c r="N37" s="271">
        <v>1.1667300865145114</v>
      </c>
      <c r="O37" s="271">
        <v>8.0609871809399714</v>
      </c>
      <c r="P37" s="272">
        <v>6.7396093293283332</v>
      </c>
    </row>
    <row r="38" spans="2:16" ht="18" customHeight="1">
      <c r="B38" s="267"/>
      <c r="C38" s="268"/>
      <c r="D38" s="268"/>
      <c r="E38" s="268"/>
      <c r="F38" s="273"/>
      <c r="G38" s="274"/>
      <c r="I38" s="292"/>
      <c r="J38" s="271"/>
      <c r="K38" s="271"/>
      <c r="L38" s="271"/>
      <c r="M38" s="271"/>
      <c r="N38" s="271"/>
      <c r="O38" s="271"/>
      <c r="P38" s="272"/>
    </row>
    <row r="39" spans="2:16" ht="18" customHeight="1">
      <c r="B39" s="267" t="s">
        <v>86</v>
      </c>
      <c r="C39" s="268">
        <v>287.31926764248277</v>
      </c>
      <c r="D39" s="268">
        <v>285.7945326115962</v>
      </c>
      <c r="E39" s="268">
        <v>282.40858499781359</v>
      </c>
      <c r="F39" s="268">
        <v>277.30056464068645</v>
      </c>
      <c r="G39" s="269">
        <v>266.4582360533459</v>
      </c>
      <c r="I39" s="292" t="s">
        <v>54</v>
      </c>
      <c r="J39" s="271">
        <v>0.53350741770792354</v>
      </c>
      <c r="K39" s="271">
        <v>1.7388574234409981</v>
      </c>
      <c r="L39" s="271">
        <v>3.6129399933888084</v>
      </c>
      <c r="M39" s="271">
        <v>7.829006112973147</v>
      </c>
      <c r="N39" s="271">
        <v>1.1290736585654493</v>
      </c>
      <c r="O39" s="271">
        <v>7.633528217717056</v>
      </c>
      <c r="P39" s="272">
        <v>6.3456270884345356</v>
      </c>
    </row>
    <row r="40" spans="2:16" ht="18" customHeight="1">
      <c r="B40" s="275"/>
      <c r="C40" s="268"/>
      <c r="D40" s="268"/>
      <c r="E40" s="268"/>
      <c r="F40" s="273"/>
      <c r="G40" s="274"/>
      <c r="I40" s="293"/>
      <c r="J40" s="271"/>
      <c r="K40" s="271"/>
      <c r="L40" s="271"/>
      <c r="M40" s="271"/>
      <c r="N40" s="271"/>
      <c r="O40" s="271"/>
      <c r="P40" s="272"/>
    </row>
    <row r="41" spans="2:16" ht="18" customHeight="1">
      <c r="B41" s="267" t="s">
        <v>41</v>
      </c>
      <c r="C41" s="268">
        <v>293.26196341201216</v>
      </c>
      <c r="D41" s="268">
        <v>291.55558379887754</v>
      </c>
      <c r="E41" s="268">
        <v>287.67623187656119</v>
      </c>
      <c r="F41" s="268">
        <v>282.0086473539547</v>
      </c>
      <c r="G41" s="269">
        <v>270.17183787558923</v>
      </c>
      <c r="I41" s="292" t="s">
        <v>41</v>
      </c>
      <c r="J41" s="271">
        <v>0.58526734110218026</v>
      </c>
      <c r="K41" s="271">
        <v>1.9416729352349726</v>
      </c>
      <c r="L41" s="271">
        <v>3.9904152456478492</v>
      </c>
      <c r="M41" s="271">
        <v>8.5464590676751726</v>
      </c>
      <c r="N41" s="271">
        <v>1.2588696062060478</v>
      </c>
      <c r="O41" s="271">
        <v>8.0346639369345496</v>
      </c>
      <c r="P41" s="272">
        <v>6.6942532052487902</v>
      </c>
    </row>
    <row r="42" spans="2:16" ht="18" customHeight="1">
      <c r="B42" s="267"/>
      <c r="C42" s="268"/>
      <c r="D42" s="268"/>
      <c r="E42" s="268"/>
      <c r="F42" s="273"/>
      <c r="G42" s="274"/>
      <c r="I42" s="292"/>
      <c r="J42" s="271"/>
      <c r="K42" s="271"/>
      <c r="L42" s="271"/>
      <c r="M42" s="271"/>
      <c r="N42" s="271"/>
      <c r="O42" s="271"/>
      <c r="P42" s="272"/>
    </row>
    <row r="43" spans="2:16" ht="18" customHeight="1">
      <c r="B43" s="267" t="s">
        <v>42</v>
      </c>
      <c r="C43" s="268">
        <v>303.12758973528668</v>
      </c>
      <c r="D43" s="268">
        <v>301.35654277938437</v>
      </c>
      <c r="E43" s="268">
        <v>297.34932214394456</v>
      </c>
      <c r="F43" s="268">
        <v>291.50500754726306</v>
      </c>
      <c r="G43" s="269">
        <v>279.19876099246119</v>
      </c>
      <c r="I43" s="292" t="s">
        <v>42</v>
      </c>
      <c r="J43" s="271">
        <v>0.58769155617730551</v>
      </c>
      <c r="K43" s="271">
        <v>1.9432590428253516</v>
      </c>
      <c r="L43" s="271">
        <v>3.9870952083521871</v>
      </c>
      <c r="M43" s="271">
        <v>8.5705354342427107</v>
      </c>
      <c r="N43" s="271">
        <v>1.2586982874184027</v>
      </c>
      <c r="O43" s="271">
        <v>8.2941316166185608</v>
      </c>
      <c r="P43" s="272">
        <v>6.9264305699139328</v>
      </c>
    </row>
    <row r="44" spans="2:16" ht="18" customHeight="1">
      <c r="B44" s="267"/>
      <c r="C44" s="268"/>
      <c r="D44" s="268"/>
      <c r="E44" s="268"/>
      <c r="F44" s="273"/>
      <c r="G44" s="274"/>
      <c r="I44" s="292"/>
      <c r="J44" s="271"/>
      <c r="K44" s="271"/>
      <c r="L44" s="271"/>
      <c r="M44" s="271"/>
      <c r="N44" s="271"/>
      <c r="O44" s="271"/>
      <c r="P44" s="272"/>
    </row>
    <row r="45" spans="2:16" ht="18" customHeight="1">
      <c r="B45" s="267" t="s">
        <v>43</v>
      </c>
      <c r="C45" s="268">
        <v>297.99394347358384</v>
      </c>
      <c r="D45" s="268">
        <v>296.28528429112168</v>
      </c>
      <c r="E45" s="268">
        <v>292.44168190759501</v>
      </c>
      <c r="F45" s="268">
        <v>286.83706533462424</v>
      </c>
      <c r="G45" s="269">
        <v>274.96907715945321</v>
      </c>
      <c r="I45" s="292" t="s">
        <v>43</v>
      </c>
      <c r="J45" s="271">
        <v>0.5766939072084476</v>
      </c>
      <c r="K45" s="271">
        <v>1.8985876191695672</v>
      </c>
      <c r="L45" s="271">
        <v>3.8896221888004456</v>
      </c>
      <c r="M45" s="271">
        <v>8.3736202455880537</v>
      </c>
      <c r="N45" s="271">
        <v>1.2311812437805214</v>
      </c>
      <c r="O45" s="271">
        <v>8.312442860478896</v>
      </c>
      <c r="P45" s="272">
        <v>6.8707702597608611</v>
      </c>
    </row>
    <row r="46" spans="2:16" ht="18" customHeight="1">
      <c r="B46" s="294"/>
      <c r="C46" s="268"/>
      <c r="D46" s="268"/>
      <c r="E46" s="268"/>
      <c r="F46" s="273"/>
      <c r="G46" s="274"/>
      <c r="I46" s="295"/>
      <c r="J46" s="271"/>
      <c r="K46" s="271"/>
      <c r="L46" s="271"/>
      <c r="M46" s="271"/>
      <c r="N46" s="271"/>
      <c r="O46" s="271"/>
      <c r="P46" s="272"/>
    </row>
    <row r="47" spans="2:16" ht="22" thickBot="1">
      <c r="B47" s="306" t="s">
        <v>88</v>
      </c>
      <c r="C47" s="279">
        <v>290.32638049897935</v>
      </c>
      <c r="D47" s="279">
        <v>288.60014798326949</v>
      </c>
      <c r="E47" s="279">
        <v>284.75726628356227</v>
      </c>
      <c r="F47" s="279">
        <v>279.06569222592691</v>
      </c>
      <c r="G47" s="280">
        <v>267.60739279869978</v>
      </c>
      <c r="I47" s="296" t="s">
        <v>55</v>
      </c>
      <c r="J47" s="282">
        <v>0.59813985812990911</v>
      </c>
      <c r="K47" s="282">
        <v>1.9557408624197636</v>
      </c>
      <c r="L47" s="282">
        <v>4.0351388890670137</v>
      </c>
      <c r="M47" s="282">
        <v>8.4896711793643433</v>
      </c>
      <c r="N47" s="282">
        <v>1.271091736780483</v>
      </c>
      <c r="O47" s="282">
        <v>7.6974005413111835</v>
      </c>
      <c r="P47" s="283">
        <v>6.5152343054062145</v>
      </c>
    </row>
    <row r="48" spans="2:16" ht="22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2" thickBot="1">
      <c r="B51" s="297" t="str">
        <f>"IJG Money Market Index Weights (%) - as at"&amp; TEXT(Map!$N$16, " mmmm yyyy")</f>
        <v>IJG Money Market Index Weights (%) - as at February 2025</v>
      </c>
      <c r="C51" s="298"/>
      <c r="D51" s="298"/>
      <c r="E51" s="298"/>
      <c r="F51" s="298"/>
      <c r="G51" s="299"/>
    </row>
    <row r="52" spans="2:7">
      <c r="B52" s="300"/>
      <c r="C52" s="260" t="s">
        <v>31</v>
      </c>
      <c r="D52" s="260" t="s">
        <v>32</v>
      </c>
      <c r="E52" s="260" t="s">
        <v>33</v>
      </c>
      <c r="F52" s="260" t="s">
        <v>34</v>
      </c>
      <c r="G52" s="261" t="s">
        <v>35</v>
      </c>
    </row>
    <row r="53" spans="2:7">
      <c r="B53" s="301"/>
      <c r="C53" s="302"/>
      <c r="D53" s="303"/>
      <c r="E53" s="303"/>
      <c r="F53" s="303"/>
      <c r="G53" s="304"/>
    </row>
    <row r="54" spans="2:7">
      <c r="B54" s="305" t="s">
        <v>37</v>
      </c>
      <c r="C54" s="268">
        <v>15</v>
      </c>
      <c r="D54" s="268">
        <v>15</v>
      </c>
      <c r="E54" s="268">
        <v>15</v>
      </c>
      <c r="F54" s="268">
        <v>15</v>
      </c>
      <c r="G54" s="269">
        <v>15</v>
      </c>
    </row>
    <row r="55" spans="2:7">
      <c r="B55" s="305"/>
      <c r="C55" s="268"/>
      <c r="D55" s="268"/>
      <c r="E55" s="268"/>
      <c r="F55" s="273"/>
      <c r="G55" s="274"/>
    </row>
    <row r="56" spans="2:7">
      <c r="B56" s="305" t="s">
        <v>38</v>
      </c>
      <c r="C56" s="268">
        <v>3.7725910596141476</v>
      </c>
      <c r="D56" s="268">
        <v>3.7725910596141476</v>
      </c>
      <c r="E56" s="268">
        <v>3.8309896440290259</v>
      </c>
      <c r="F56" s="268">
        <v>3.9416365699031055</v>
      </c>
      <c r="G56" s="269">
        <v>4.0905590394198406</v>
      </c>
    </row>
    <row r="57" spans="2:7">
      <c r="B57" s="305"/>
      <c r="C57" s="268"/>
      <c r="D57" s="268"/>
      <c r="E57" s="268"/>
      <c r="F57" s="273"/>
      <c r="G57" s="274"/>
    </row>
    <row r="58" spans="2:7">
      <c r="B58" s="305" t="s">
        <v>39</v>
      </c>
      <c r="C58" s="268">
        <v>1.7976972175426087</v>
      </c>
      <c r="D58" s="268">
        <v>1.7976972175426087</v>
      </c>
      <c r="E58" s="268">
        <v>1.8255250343009379</v>
      </c>
      <c r="F58" s="268">
        <v>1.8782499831836348</v>
      </c>
      <c r="G58" s="269">
        <v>1.9492138127769727</v>
      </c>
    </row>
    <row r="59" spans="2:7">
      <c r="B59" s="305"/>
      <c r="C59" s="268"/>
      <c r="D59" s="268"/>
      <c r="E59" s="268"/>
      <c r="F59" s="273"/>
      <c r="G59" s="274"/>
    </row>
    <row r="60" spans="2:7">
      <c r="B60" s="305" t="s">
        <v>40</v>
      </c>
      <c r="C60" s="268">
        <v>17.870219798966421</v>
      </c>
      <c r="D60" s="268">
        <v>17.870219798966421</v>
      </c>
      <c r="E60" s="268">
        <v>18.146845471601374</v>
      </c>
      <c r="F60" s="268">
        <v>18.670964002925032</v>
      </c>
      <c r="G60" s="269">
        <v>19.376388264716375</v>
      </c>
    </row>
    <row r="61" spans="2:7">
      <c r="B61" s="305"/>
      <c r="C61" s="268"/>
      <c r="D61" s="268"/>
      <c r="E61" s="268"/>
      <c r="F61" s="273"/>
      <c r="G61" s="274"/>
    </row>
    <row r="62" spans="2:7">
      <c r="B62" s="305" t="s">
        <v>41</v>
      </c>
      <c r="C62" s="268">
        <v>8.8164070183090288</v>
      </c>
      <c r="D62" s="268">
        <v>8.8164070183090288</v>
      </c>
      <c r="E62" s="268">
        <v>8.6337064897561842</v>
      </c>
      <c r="F62" s="268">
        <v>8.8954666827560516</v>
      </c>
      <c r="G62" s="269">
        <v>8.292225296783883</v>
      </c>
    </row>
    <row r="63" spans="2:7" ht="14.5" customHeight="1">
      <c r="B63" s="305"/>
      <c r="C63" s="268"/>
      <c r="D63" s="268"/>
      <c r="E63" s="268"/>
      <c r="F63" s="273"/>
      <c r="G63" s="274"/>
    </row>
    <row r="64" spans="2:7">
      <c r="B64" s="305" t="s">
        <v>42</v>
      </c>
      <c r="C64" s="268">
        <v>17.875203702015899</v>
      </c>
      <c r="D64" s="268">
        <v>17.875203702015899</v>
      </c>
      <c r="E64" s="268">
        <v>17.475053554100427</v>
      </c>
      <c r="F64" s="268">
        <v>16.321987102900213</v>
      </c>
      <c r="G64" s="269">
        <v>17.745669106821843</v>
      </c>
    </row>
    <row r="65" spans="2:7">
      <c r="B65" s="305"/>
      <c r="C65" s="268"/>
      <c r="D65" s="268"/>
      <c r="E65" s="268"/>
      <c r="F65" s="273"/>
      <c r="G65" s="274"/>
    </row>
    <row r="66" spans="2:7" ht="22" thickBot="1">
      <c r="B66" s="306" t="s">
        <v>43</v>
      </c>
      <c r="C66" s="279">
        <v>34.867881203551896</v>
      </c>
      <c r="D66" s="279">
        <v>34.867881203551896</v>
      </c>
      <c r="E66" s="279">
        <v>35.087879806212058</v>
      </c>
      <c r="F66" s="279">
        <v>35.291695658331967</v>
      </c>
      <c r="G66" s="280">
        <v>33.545944479481086</v>
      </c>
    </row>
    <row r="67" spans="2:7">
      <c r="B67" s="88" t="s">
        <v>28</v>
      </c>
      <c r="C67" s="268"/>
      <c r="D67" s="268"/>
      <c r="E67" s="268"/>
      <c r="F67" s="268"/>
      <c r="G67" s="268"/>
    </row>
    <row r="68" spans="2:7" ht="14.5" customHeight="1"/>
    <row r="69" spans="2:7" ht="22" thickBot="1"/>
    <row r="70" spans="2:7">
      <c r="B70" s="307" t="str">
        <f>"Average Days to Maturity - as at"&amp; TEXT(Map!$N$16, " mmmm yyyy")</f>
        <v>Average Days to Maturity - as at February 2025</v>
      </c>
      <c r="C70" s="308"/>
      <c r="D70" s="308"/>
      <c r="E70" s="308"/>
      <c r="F70" s="308"/>
      <c r="G70" s="309"/>
    </row>
    <row r="71" spans="2:7">
      <c r="B71" s="300"/>
      <c r="C71" s="260" t="s">
        <v>31</v>
      </c>
      <c r="D71" s="260" t="s">
        <v>32</v>
      </c>
      <c r="E71" s="260" t="s">
        <v>33</v>
      </c>
      <c r="F71" s="260" t="s">
        <v>34</v>
      </c>
      <c r="G71" s="261" t="s">
        <v>35</v>
      </c>
    </row>
    <row r="72" spans="2:7">
      <c r="B72" s="301"/>
      <c r="C72" s="302"/>
      <c r="D72" s="303"/>
      <c r="E72" s="303"/>
      <c r="F72" s="303"/>
      <c r="G72" s="304"/>
    </row>
    <row r="73" spans="2:7">
      <c r="B73" s="305" t="s">
        <v>37</v>
      </c>
      <c r="C73" s="268">
        <v>0.15</v>
      </c>
      <c r="D73" s="268">
        <v>0.15</v>
      </c>
      <c r="E73" s="268">
        <v>0.15</v>
      </c>
      <c r="F73" s="268">
        <v>0.15</v>
      </c>
      <c r="G73" s="269">
        <v>0.15</v>
      </c>
    </row>
    <row r="74" spans="2:7">
      <c r="B74" s="305"/>
      <c r="C74" s="268"/>
      <c r="D74" s="268"/>
      <c r="E74" s="268"/>
      <c r="F74" s="268"/>
      <c r="G74" s="269"/>
    </row>
    <row r="75" spans="2:7">
      <c r="B75" s="305" t="s">
        <v>38</v>
      </c>
      <c r="C75" s="268">
        <v>1.7353918874225078</v>
      </c>
      <c r="D75" s="268">
        <v>1.7353918874225078</v>
      </c>
      <c r="E75" s="268">
        <v>1.7353918874225078</v>
      </c>
      <c r="F75" s="268">
        <v>1.7353918874225078</v>
      </c>
      <c r="G75" s="269">
        <v>1.7353918874225078</v>
      </c>
    </row>
    <row r="76" spans="2:7">
      <c r="B76" s="305"/>
      <c r="C76" s="268"/>
      <c r="D76" s="268"/>
      <c r="E76" s="268"/>
      <c r="F76" s="273"/>
      <c r="G76" s="274"/>
    </row>
    <row r="77" spans="2:7">
      <c r="B77" s="305" t="s">
        <v>39</v>
      </c>
      <c r="C77" s="268">
        <v>1.635904467963774</v>
      </c>
      <c r="D77" s="268">
        <v>1.635904467963774</v>
      </c>
      <c r="E77" s="268">
        <v>1.635904467963774</v>
      </c>
      <c r="F77" s="268">
        <v>1.635904467963774</v>
      </c>
      <c r="G77" s="269">
        <v>1.635904467963774</v>
      </c>
    </row>
    <row r="78" spans="2:7">
      <c r="B78" s="305"/>
      <c r="C78" s="268"/>
      <c r="D78" s="268"/>
      <c r="E78" s="268"/>
      <c r="F78" s="273"/>
      <c r="G78" s="274"/>
    </row>
    <row r="79" spans="2:7">
      <c r="B79" s="305" t="s">
        <v>40</v>
      </c>
      <c r="C79" s="268">
        <v>32.374881535794167</v>
      </c>
      <c r="D79" s="268">
        <v>32.374881535794167</v>
      </c>
      <c r="E79" s="268">
        <v>32.374881535794167</v>
      </c>
      <c r="F79" s="268">
        <v>32.374881535794167</v>
      </c>
      <c r="G79" s="269">
        <v>32.374881535794167</v>
      </c>
    </row>
    <row r="80" spans="2:7">
      <c r="B80" s="305"/>
      <c r="C80" s="268"/>
      <c r="D80" s="268"/>
      <c r="E80" s="268"/>
      <c r="F80" s="273"/>
      <c r="G80" s="274"/>
    </row>
    <row r="81" spans="2:10">
      <c r="B81" s="305" t="s">
        <v>41</v>
      </c>
      <c r="C81" s="268">
        <v>4.055547228422153</v>
      </c>
      <c r="D81" s="268">
        <v>4.055547228422153</v>
      </c>
      <c r="E81" s="268">
        <v>4.055547228422153</v>
      </c>
      <c r="F81" s="268">
        <v>4.055547228422153</v>
      </c>
      <c r="G81" s="269">
        <v>4.055547228422153</v>
      </c>
    </row>
    <row r="82" spans="2:10">
      <c r="B82" s="305"/>
      <c r="C82" s="268"/>
      <c r="D82" s="268"/>
      <c r="E82" s="268"/>
      <c r="F82" s="273"/>
      <c r="G82" s="274"/>
    </row>
    <row r="83" spans="2:10">
      <c r="B83" s="305" t="s">
        <v>42</v>
      </c>
      <c r="C83" s="268">
        <v>16.266435368834468</v>
      </c>
      <c r="D83" s="268">
        <v>16.266435368834468</v>
      </c>
      <c r="E83" s="268">
        <v>16.266435368834468</v>
      </c>
      <c r="F83" s="268">
        <v>16.266435368834468</v>
      </c>
      <c r="G83" s="269">
        <v>16.266435368834468</v>
      </c>
    </row>
    <row r="84" spans="2:10">
      <c r="B84" s="305"/>
      <c r="C84" s="268"/>
      <c r="D84" s="268"/>
      <c r="E84" s="268"/>
      <c r="F84" s="273"/>
      <c r="G84" s="274"/>
    </row>
    <row r="85" spans="2:10">
      <c r="B85" s="305" t="s">
        <v>43</v>
      </c>
      <c r="C85" s="268">
        <v>63.168978113768183</v>
      </c>
      <c r="D85" s="268">
        <v>63.168978113768183</v>
      </c>
      <c r="E85" s="268">
        <v>63.168978113768183</v>
      </c>
      <c r="F85" s="268">
        <v>63.168978113768183</v>
      </c>
      <c r="G85" s="269">
        <v>63.168978113768183</v>
      </c>
    </row>
    <row r="86" spans="2:10">
      <c r="B86" s="310"/>
      <c r="C86" s="268"/>
      <c r="D86" s="268"/>
      <c r="E86" s="268"/>
      <c r="F86" s="273"/>
      <c r="G86" s="274"/>
    </row>
    <row r="87" spans="2:10" ht="22" thickBot="1">
      <c r="B87" s="306" t="s">
        <v>45</v>
      </c>
      <c r="C87" s="279">
        <v>119.38713860220525</v>
      </c>
      <c r="D87" s="279">
        <v>119.38713860220525</v>
      </c>
      <c r="E87" s="279">
        <v>119.38713860220525</v>
      </c>
      <c r="F87" s="279">
        <v>119.38713860220525</v>
      </c>
      <c r="G87" s="280">
        <v>119.38713860220525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baseColWidth="10" defaultColWidth="8.83203125" defaultRowHeight="14"/>
  <cols>
    <col min="1" max="1" width="8.83203125" style="1"/>
    <col min="2" max="2" width="29.1640625" style="1" customWidth="1"/>
    <col min="3" max="7" width="20" style="1" customWidth="1"/>
    <col min="8" max="8" width="12.33203125" style="1" customWidth="1"/>
    <col min="9" max="9" width="29.1640625" style="1" customWidth="1"/>
    <col min="10" max="17" width="12.83203125" style="1" customWidth="1"/>
    <col min="18" max="18" width="13.33203125" style="1" bestFit="1" customWidth="1"/>
    <col min="19" max="16384" width="8.83203125" style="1"/>
  </cols>
  <sheetData>
    <row r="2" spans="2:18" ht="21">
      <c r="B2" s="409" t="s">
        <v>44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 t="s">
        <v>7</v>
      </c>
      <c r="P2" s="431" t="s">
        <v>7</v>
      </c>
      <c r="Q2" s="431"/>
      <c r="R2" s="59"/>
    </row>
    <row r="3" spans="2:18" ht="15" thickBot="1"/>
    <row r="4" spans="2:18" ht="15" customHeight="1" thickBot="1">
      <c r="B4" s="474" t="str">
        <f>"IJG Money Market Index [average returns] - "&amp; TEXT(Map!$N$16, " mmmm yyyy")</f>
        <v>IJG Money Market Index [average returns] -  February 2025</v>
      </c>
      <c r="C4" s="475"/>
      <c r="D4" s="475"/>
      <c r="E4" s="475"/>
      <c r="F4" s="475"/>
      <c r="G4" s="476"/>
      <c r="H4" s="66"/>
      <c r="I4" s="477" t="str">
        <f>"IJG Money Market Index Performance [average returns, %] - "&amp; TEXT(Map!$N$16, " mmmm yyyy")</f>
        <v>IJG Money Market Index Performance [average returns, %] -  February 2025</v>
      </c>
      <c r="J4" s="478"/>
      <c r="K4" s="478"/>
      <c r="L4" s="478"/>
      <c r="M4" s="478"/>
      <c r="N4" s="478"/>
      <c r="O4" s="478"/>
      <c r="P4" s="478"/>
      <c r="Q4" s="479"/>
      <c r="R4" s="67"/>
    </row>
    <row r="5" spans="2:18">
      <c r="B5" s="173"/>
      <c r="C5" s="128" t="s">
        <v>31</v>
      </c>
      <c r="D5" s="128" t="s">
        <v>32</v>
      </c>
      <c r="E5" s="128" t="s">
        <v>33</v>
      </c>
      <c r="F5" s="128" t="s">
        <v>34</v>
      </c>
      <c r="G5" s="172" t="s">
        <v>35</v>
      </c>
      <c r="H5" s="68"/>
      <c r="I5" s="311"/>
      <c r="J5" s="155" t="s">
        <v>8</v>
      </c>
      <c r="K5" s="155" t="s">
        <v>46</v>
      </c>
      <c r="L5" s="155" t="s">
        <v>47</v>
      </c>
      <c r="M5" s="155" t="s">
        <v>48</v>
      </c>
      <c r="N5" s="155" t="s">
        <v>12</v>
      </c>
      <c r="O5" s="155" t="s">
        <v>58</v>
      </c>
      <c r="P5" s="155" t="s">
        <v>59</v>
      </c>
      <c r="Q5" s="156" t="s">
        <v>121</v>
      </c>
      <c r="R5" s="69"/>
    </row>
    <row r="6" spans="2:18" ht="14.5" customHeight="1">
      <c r="B6" s="173"/>
      <c r="C6" s="312"/>
      <c r="D6" s="312"/>
      <c r="E6" s="312"/>
      <c r="F6" s="312"/>
      <c r="G6" s="313"/>
      <c r="H6" s="70"/>
      <c r="I6" s="314"/>
      <c r="J6" s="11"/>
      <c r="K6" s="11"/>
      <c r="L6" s="11"/>
      <c r="M6" s="11"/>
      <c r="N6" s="11"/>
      <c r="O6" s="11"/>
      <c r="P6" s="11"/>
      <c r="Q6" s="324"/>
      <c r="R6" s="71"/>
    </row>
    <row r="7" spans="2:18" ht="14.5" customHeight="1">
      <c r="B7" s="157" t="s">
        <v>36</v>
      </c>
      <c r="C7" s="315">
        <v>686.70288563718304</v>
      </c>
      <c r="D7" s="315">
        <v>682.30183563885157</v>
      </c>
      <c r="E7" s="315">
        <v>673.42803176109715</v>
      </c>
      <c r="F7" s="315">
        <v>659.9988719659184</v>
      </c>
      <c r="G7" s="316">
        <v>633.09948211761923</v>
      </c>
      <c r="H7" s="152"/>
      <c r="I7" s="168" t="s">
        <v>36</v>
      </c>
      <c r="J7" s="315">
        <v>0.64502977545277673</v>
      </c>
      <c r="K7" s="315">
        <v>1.9712357148796711</v>
      </c>
      <c r="L7" s="315">
        <v>4.0460695927740264</v>
      </c>
      <c r="M7" s="315">
        <v>8.4668215712748296</v>
      </c>
      <c r="N7" s="315">
        <v>1.3026318029650152</v>
      </c>
      <c r="O7" s="315">
        <v>7.8338794985137072</v>
      </c>
      <c r="P7" s="315">
        <v>6.7067731256203134</v>
      </c>
      <c r="Q7" s="316">
        <v>7.1997528666992494</v>
      </c>
      <c r="R7" s="72"/>
    </row>
    <row r="8" spans="2:18" ht="14.5" customHeight="1">
      <c r="B8" s="157"/>
      <c r="C8" s="315"/>
      <c r="D8" s="315"/>
      <c r="E8" s="315"/>
      <c r="F8" s="315"/>
      <c r="G8" s="316"/>
      <c r="H8" s="152"/>
      <c r="I8" s="168"/>
      <c r="J8" s="315"/>
      <c r="K8" s="315"/>
      <c r="L8" s="315"/>
      <c r="M8" s="315"/>
      <c r="N8" s="315"/>
      <c r="O8" s="315"/>
      <c r="P8" s="315"/>
      <c r="Q8" s="316"/>
      <c r="R8" s="71"/>
    </row>
    <row r="9" spans="2:18" ht="14.5" customHeight="1">
      <c r="B9" s="157" t="s">
        <v>37</v>
      </c>
      <c r="C9" s="315">
        <v>479.71872677946959</v>
      </c>
      <c r="D9" s="315">
        <v>477.36327904819075</v>
      </c>
      <c r="E9" s="315">
        <v>472.57976452540373</v>
      </c>
      <c r="F9" s="315">
        <v>465.12547082395173</v>
      </c>
      <c r="G9" s="316">
        <v>450.11915221535696</v>
      </c>
      <c r="H9" s="152"/>
      <c r="I9" s="168" t="s">
        <v>37</v>
      </c>
      <c r="J9" s="315">
        <v>0.49342876477120878</v>
      </c>
      <c r="K9" s="315">
        <v>1.5106364660440574</v>
      </c>
      <c r="L9" s="315">
        <v>3.1374880265461425</v>
      </c>
      <c r="M9" s="315">
        <v>6.5759420407756508</v>
      </c>
      <c r="N9" s="315">
        <v>1.0007520495119104</v>
      </c>
      <c r="O9" s="315">
        <v>6.0566845901731226</v>
      </c>
      <c r="P9" s="315">
        <v>4.8173209679861495</v>
      </c>
      <c r="Q9" s="316">
        <v>5.0617698302773517</v>
      </c>
      <c r="R9" s="71"/>
    </row>
    <row r="10" spans="2:18" ht="14.5" customHeight="1">
      <c r="B10" s="157"/>
      <c r="C10" s="315"/>
      <c r="D10" s="315"/>
      <c r="E10" s="315"/>
      <c r="F10" s="315"/>
      <c r="G10" s="316"/>
      <c r="H10" s="152"/>
      <c r="I10" s="168"/>
      <c r="J10" s="315"/>
      <c r="K10" s="315"/>
      <c r="L10" s="315"/>
      <c r="M10" s="315"/>
      <c r="N10" s="315"/>
      <c r="O10" s="315"/>
      <c r="P10" s="315"/>
      <c r="Q10" s="316"/>
      <c r="R10" s="71"/>
    </row>
    <row r="11" spans="2:18" ht="14.5" customHeight="1">
      <c r="B11" s="157" t="s">
        <v>41</v>
      </c>
      <c r="C11" s="315">
        <v>668.78124531474452</v>
      </c>
      <c r="D11" s="315">
        <v>664.50010824596325</v>
      </c>
      <c r="E11" s="315">
        <v>655.79855341112943</v>
      </c>
      <c r="F11" s="315">
        <v>642.8010775026944</v>
      </c>
      <c r="G11" s="316">
        <v>615.98534733489635</v>
      </c>
      <c r="H11" s="152"/>
      <c r="I11" s="168" t="s">
        <v>41</v>
      </c>
      <c r="J11" s="315">
        <v>0.64426431473154633</v>
      </c>
      <c r="K11" s="315">
        <v>1.9796768132661624</v>
      </c>
      <c r="L11" s="315">
        <v>4.0417119263371548</v>
      </c>
      <c r="M11" s="315">
        <v>8.5709665348816078</v>
      </c>
      <c r="N11" s="315">
        <v>1.3066972606177396</v>
      </c>
      <c r="O11" s="315">
        <v>7.9752559806250511</v>
      </c>
      <c r="P11" s="315">
        <v>6.6752240279654318</v>
      </c>
      <c r="Q11" s="316">
        <v>7.185364073527567</v>
      </c>
      <c r="R11" s="72"/>
    </row>
    <row r="12" spans="2:18" ht="14.5" customHeight="1">
      <c r="B12" s="157"/>
      <c r="C12" s="315"/>
      <c r="D12" s="315"/>
      <c r="E12" s="315"/>
      <c r="F12" s="315"/>
      <c r="G12" s="316"/>
      <c r="H12" s="152"/>
      <c r="I12" s="168"/>
      <c r="J12" s="315"/>
      <c r="K12" s="315"/>
      <c r="L12" s="315"/>
      <c r="M12" s="315"/>
      <c r="N12" s="315"/>
      <c r="O12" s="315"/>
      <c r="P12" s="315"/>
      <c r="Q12" s="316"/>
      <c r="R12" s="71"/>
    </row>
    <row r="13" spans="2:18" ht="14.5" customHeight="1">
      <c r="B13" s="157" t="s">
        <v>42</v>
      </c>
      <c r="C13" s="315">
        <v>708.77481118851108</v>
      </c>
      <c r="D13" s="315">
        <v>704.17197408617346</v>
      </c>
      <c r="E13" s="315">
        <v>694.88152339060071</v>
      </c>
      <c r="F13" s="315">
        <v>680.70336113170572</v>
      </c>
      <c r="G13" s="316">
        <v>652.03952308653186</v>
      </c>
      <c r="H13" s="152"/>
      <c r="I13" s="168" t="s">
        <v>42</v>
      </c>
      <c r="J13" s="315">
        <v>0.65365241329162771</v>
      </c>
      <c r="K13" s="315">
        <v>1.9993750488744633</v>
      </c>
      <c r="L13" s="315">
        <v>4.1238888566871523</v>
      </c>
      <c r="M13" s="315">
        <v>8.7012038524005177</v>
      </c>
      <c r="N13" s="315">
        <v>1.3192070860412741</v>
      </c>
      <c r="O13" s="315">
        <v>8.1179405123622317</v>
      </c>
      <c r="P13" s="315">
        <v>6.8925461430695778</v>
      </c>
      <c r="Q13" s="316">
        <v>7.4347930497377535</v>
      </c>
      <c r="R13" s="72"/>
    </row>
    <row r="14" spans="2:18" ht="14.5" customHeight="1">
      <c r="B14" s="157"/>
      <c r="C14" s="315"/>
      <c r="D14" s="315"/>
      <c r="E14" s="315"/>
      <c r="F14" s="315"/>
      <c r="G14" s="316"/>
      <c r="H14" s="152"/>
      <c r="I14" s="168"/>
      <c r="J14" s="315"/>
      <c r="K14" s="315"/>
      <c r="L14" s="315"/>
      <c r="M14" s="315"/>
      <c r="N14" s="315"/>
      <c r="O14" s="315"/>
      <c r="P14" s="315"/>
      <c r="Q14" s="316"/>
      <c r="R14" s="71"/>
    </row>
    <row r="15" spans="2:18" ht="14.5" customHeight="1">
      <c r="B15" s="157" t="s">
        <v>43</v>
      </c>
      <c r="C15" s="315">
        <v>752.84052353179538</v>
      </c>
      <c r="D15" s="315">
        <v>747.82161436860929</v>
      </c>
      <c r="E15" s="315">
        <v>737.72631221814652</v>
      </c>
      <c r="F15" s="315">
        <v>722.53948026043338</v>
      </c>
      <c r="G15" s="316">
        <v>692.48913150325268</v>
      </c>
      <c r="H15" s="152"/>
      <c r="I15" s="168" t="s">
        <v>43</v>
      </c>
      <c r="J15" s="315">
        <v>0.67113721598213161</v>
      </c>
      <c r="K15" s="315">
        <v>2.0487558954220386</v>
      </c>
      <c r="L15" s="315">
        <v>4.1936868640645386</v>
      </c>
      <c r="M15" s="315">
        <v>8.7151392394465574</v>
      </c>
      <c r="N15" s="315">
        <v>1.3544092806651253</v>
      </c>
      <c r="O15" s="315">
        <v>8.0364229820979247</v>
      </c>
      <c r="P15" s="315">
        <v>7.0081050771410025</v>
      </c>
      <c r="Q15" s="316">
        <v>7.5500895679946112</v>
      </c>
      <c r="R15" s="72"/>
    </row>
    <row r="16" spans="2:18" ht="14.5" customHeight="1" thickBot="1">
      <c r="B16" s="317"/>
      <c r="C16" s="318"/>
      <c r="D16" s="318"/>
      <c r="E16" s="318"/>
      <c r="F16" s="318"/>
      <c r="G16" s="319"/>
      <c r="H16" s="70"/>
      <c r="I16" s="320"/>
      <c r="J16" s="318"/>
      <c r="K16" s="318"/>
      <c r="L16" s="318"/>
      <c r="M16" s="318"/>
      <c r="N16" s="318"/>
      <c r="O16" s="318"/>
      <c r="P16" s="318"/>
      <c r="Q16" s="319"/>
      <c r="R16" s="71"/>
    </row>
    <row r="17" spans="2:18" ht="14.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5" customHeight="1">
      <c r="B19" s="474" t="str">
        <f>"IJG Money Market Index Weights [%] - "&amp; TEXT(Map!$N$16, " mmmm yyyy")</f>
        <v>IJG Money Market Index Weights [%] -  February 2025</v>
      </c>
      <c r="C19" s="475"/>
      <c r="D19" s="475"/>
      <c r="E19" s="475"/>
      <c r="F19" s="475"/>
      <c r="G19" s="476"/>
      <c r="I19" s="474" t="str">
        <f>"IJG Money Market Index Performance [single-month returns, %] - "&amp; TEXT(Map!$N$16, " mmmm yyyy")</f>
        <v>IJG Money Market Index Performance [single-month returns, %] -  February 2025</v>
      </c>
      <c r="J19" s="475"/>
      <c r="K19" s="475"/>
      <c r="L19" s="475"/>
      <c r="M19" s="475"/>
      <c r="N19" s="475"/>
      <c r="O19" s="475"/>
      <c r="P19" s="475"/>
      <c r="Q19" s="476"/>
      <c r="R19" s="71"/>
    </row>
    <row r="20" spans="2:18" ht="14.5" customHeight="1">
      <c r="B20" s="173"/>
      <c r="C20" s="128" t="s">
        <v>31</v>
      </c>
      <c r="D20" s="128" t="s">
        <v>32</v>
      </c>
      <c r="E20" s="128" t="s">
        <v>33</v>
      </c>
      <c r="F20" s="128" t="s">
        <v>34</v>
      </c>
      <c r="G20" s="172" t="s">
        <v>35</v>
      </c>
      <c r="I20" s="173"/>
      <c r="J20" s="128" t="s">
        <v>8</v>
      </c>
      <c r="K20" s="128" t="s">
        <v>46</v>
      </c>
      <c r="L20" s="128" t="s">
        <v>47</v>
      </c>
      <c r="M20" s="128" t="s">
        <v>48</v>
      </c>
      <c r="N20" s="128" t="s">
        <v>12</v>
      </c>
      <c r="O20" s="128" t="s">
        <v>58</v>
      </c>
      <c r="P20" s="128" t="s">
        <v>60</v>
      </c>
      <c r="Q20" s="172" t="s">
        <v>121</v>
      </c>
      <c r="R20" s="71"/>
    </row>
    <row r="21" spans="2:18" ht="14.5" customHeight="1">
      <c r="B21" s="173"/>
      <c r="C21" s="312"/>
      <c r="D21" s="312"/>
      <c r="E21" s="312"/>
      <c r="F21" s="312"/>
      <c r="G21" s="313"/>
      <c r="I21" s="173"/>
      <c r="J21" s="11"/>
      <c r="K21" s="11"/>
      <c r="L21" s="11"/>
      <c r="M21" s="11"/>
      <c r="N21" s="11"/>
      <c r="O21" s="11"/>
      <c r="P21" s="11"/>
      <c r="Q21" s="324"/>
      <c r="R21" s="71"/>
    </row>
    <row r="22" spans="2:18" ht="14.5" customHeight="1">
      <c r="B22" s="157" t="s">
        <v>37</v>
      </c>
      <c r="C22" s="315">
        <v>15</v>
      </c>
      <c r="D22" s="315">
        <v>15</v>
      </c>
      <c r="E22" s="315">
        <v>15</v>
      </c>
      <c r="F22" s="315">
        <v>15</v>
      </c>
      <c r="G22" s="316">
        <v>15</v>
      </c>
      <c r="H22" s="152"/>
      <c r="I22" s="157" t="s">
        <v>36</v>
      </c>
      <c r="J22" s="315">
        <v>0.60911294679069083</v>
      </c>
      <c r="K22" s="315">
        <v>1.8858162953220736</v>
      </c>
      <c r="L22" s="315">
        <v>3.8637464829217372</v>
      </c>
      <c r="M22" s="315">
        <v>8.2157809285649428</v>
      </c>
      <c r="N22" s="315">
        <v>1.2374630055994373</v>
      </c>
      <c r="O22" s="315">
        <v>8.100949033998873</v>
      </c>
      <c r="P22" s="315">
        <v>6.7327964059232137</v>
      </c>
      <c r="Q22" s="316">
        <v>7.2415424340401824</v>
      </c>
      <c r="R22" s="71"/>
    </row>
    <row r="23" spans="2:18" ht="14.5" customHeight="1">
      <c r="B23" s="157"/>
      <c r="C23" s="315"/>
      <c r="D23" s="315"/>
      <c r="E23" s="315"/>
      <c r="F23" s="315"/>
      <c r="G23" s="316"/>
      <c r="H23" s="152"/>
      <c r="I23" s="157"/>
      <c r="J23" s="315"/>
      <c r="K23" s="315"/>
      <c r="L23" s="315"/>
      <c r="M23" s="315"/>
      <c r="N23" s="315"/>
      <c r="O23" s="315"/>
      <c r="P23" s="315"/>
      <c r="Q23" s="316"/>
      <c r="R23" s="71"/>
    </row>
    <row r="24" spans="2:18" ht="15" customHeight="1">
      <c r="B24" s="157" t="s">
        <v>41</v>
      </c>
      <c r="C24" s="315">
        <v>12.12899566271135</v>
      </c>
      <c r="D24" s="315">
        <v>12.12899566271135</v>
      </c>
      <c r="E24" s="315">
        <v>12.538227990762611</v>
      </c>
      <c r="F24" s="315">
        <v>12.390844427068849</v>
      </c>
      <c r="G24" s="316">
        <v>12.286773150731326</v>
      </c>
      <c r="H24" s="152"/>
      <c r="I24" s="157" t="s">
        <v>37</v>
      </c>
      <c r="J24" s="315">
        <v>0.49342876477120878</v>
      </c>
      <c r="K24" s="315">
        <v>1.5106364660440574</v>
      </c>
      <c r="L24" s="315">
        <v>3.1374880265461425</v>
      </c>
      <c r="M24" s="315">
        <v>6.5759420407756508</v>
      </c>
      <c r="N24" s="315">
        <v>1.0007520495119104</v>
      </c>
      <c r="O24" s="315">
        <v>6.0566845901731226</v>
      </c>
      <c r="P24" s="315">
        <v>4.8173209679861495</v>
      </c>
      <c r="Q24" s="316">
        <v>5.0617698302773517</v>
      </c>
      <c r="R24" s="71"/>
    </row>
    <row r="25" spans="2:18">
      <c r="B25" s="157"/>
      <c r="C25" s="315"/>
      <c r="D25" s="315"/>
      <c r="E25" s="315"/>
      <c r="F25" s="315"/>
      <c r="G25" s="316"/>
      <c r="H25" s="152"/>
      <c r="I25" s="157"/>
      <c r="J25" s="315"/>
      <c r="K25" s="315"/>
      <c r="L25" s="315"/>
      <c r="M25" s="315"/>
      <c r="N25" s="315"/>
      <c r="O25" s="315"/>
      <c r="P25" s="315"/>
      <c r="Q25" s="316"/>
    </row>
    <row r="26" spans="2:18" ht="15" customHeight="1">
      <c r="B26" s="157" t="s">
        <v>42</v>
      </c>
      <c r="C26" s="315">
        <v>24.60706571250136</v>
      </c>
      <c r="D26" s="315">
        <v>24.60706571250136</v>
      </c>
      <c r="E26" s="315">
        <v>25.866558177379982</v>
      </c>
      <c r="F26" s="315">
        <v>25.388979349463082</v>
      </c>
      <c r="G26" s="316">
        <v>25.951025580346837</v>
      </c>
      <c r="H26" s="152"/>
      <c r="I26" s="157" t="s">
        <v>41</v>
      </c>
      <c r="J26" s="315">
        <v>0.62076805743358499</v>
      </c>
      <c r="K26" s="315">
        <v>1.9452564557511653</v>
      </c>
      <c r="L26" s="315">
        <v>3.9916175332677106</v>
      </c>
      <c r="M26" s="315">
        <v>8.4722538916823797</v>
      </c>
      <c r="N26" s="315">
        <v>1.2707720114920384</v>
      </c>
      <c r="O26" s="315">
        <v>8.0517540954539335</v>
      </c>
      <c r="P26" s="315">
        <v>6.6770459542326632</v>
      </c>
      <c r="Q26" s="316">
        <v>7.1994948985235618</v>
      </c>
      <c r="R26" s="67"/>
    </row>
    <row r="27" spans="2:18" ht="14.5" customHeight="1">
      <c r="B27" s="157"/>
      <c r="C27" s="315"/>
      <c r="D27" s="315"/>
      <c r="E27" s="315"/>
      <c r="F27" s="315"/>
      <c r="G27" s="316"/>
      <c r="H27" s="152"/>
      <c r="I27" s="157"/>
      <c r="J27" s="315"/>
      <c r="K27" s="315"/>
      <c r="L27" s="315"/>
      <c r="M27" s="315"/>
      <c r="N27" s="315"/>
      <c r="O27" s="315"/>
      <c r="P27" s="315"/>
      <c r="Q27" s="316"/>
      <c r="R27" s="75"/>
    </row>
    <row r="28" spans="2:18" ht="14.5" customHeight="1">
      <c r="B28" s="157" t="s">
        <v>43</v>
      </c>
      <c r="C28" s="315">
        <v>48.263938624787293</v>
      </c>
      <c r="D28" s="315">
        <v>48.263938624787293</v>
      </c>
      <c r="E28" s="315">
        <v>46.5952138318574</v>
      </c>
      <c r="F28" s="315">
        <v>47.220176223468073</v>
      </c>
      <c r="G28" s="316">
        <v>46.762201268921835</v>
      </c>
      <c r="H28" s="152"/>
      <c r="I28" s="157" t="s">
        <v>42</v>
      </c>
      <c r="J28" s="315">
        <v>0.62694357932271405</v>
      </c>
      <c r="K28" s="315">
        <v>1.9463142862509386</v>
      </c>
      <c r="L28" s="315">
        <v>3.9865294230231996</v>
      </c>
      <c r="M28" s="315">
        <v>8.4948413499879685</v>
      </c>
      <c r="N28" s="315">
        <v>1.2750074533190325</v>
      </c>
      <c r="O28" s="315">
        <v>8.2972493781893206</v>
      </c>
      <c r="P28" s="315">
        <v>6.9066802742671296</v>
      </c>
      <c r="Q28" s="316">
        <v>7.462735734398529</v>
      </c>
      <c r="R28" s="71"/>
    </row>
    <row r="29" spans="2:18" ht="15" thickBot="1">
      <c r="B29" s="321"/>
      <c r="C29" s="318"/>
      <c r="D29" s="318"/>
      <c r="E29" s="318"/>
      <c r="F29" s="318"/>
      <c r="G29" s="319"/>
      <c r="H29" s="152"/>
      <c r="I29" s="157"/>
      <c r="J29" s="315"/>
      <c r="K29" s="315"/>
      <c r="L29" s="315"/>
      <c r="M29" s="315"/>
      <c r="N29" s="315"/>
      <c r="O29" s="315"/>
      <c r="P29" s="315"/>
      <c r="Q29" s="316"/>
      <c r="R29" s="72"/>
    </row>
    <row r="30" spans="2:18" ht="14.5" customHeight="1">
      <c r="B30" s="60" t="s">
        <v>28</v>
      </c>
      <c r="C30" s="76"/>
      <c r="D30" s="76"/>
      <c r="E30" s="70"/>
      <c r="F30" s="76"/>
      <c r="G30" s="70"/>
      <c r="I30" s="157" t="s">
        <v>43</v>
      </c>
      <c r="J30" s="315">
        <v>0.62120338221538507</v>
      </c>
      <c r="K30" s="315">
        <v>1.9183300768689016</v>
      </c>
      <c r="L30" s="315">
        <v>3.9213726210219013</v>
      </c>
      <c r="M30" s="315">
        <v>8.3568583461073089</v>
      </c>
      <c r="N30" s="315">
        <v>1.2592916180872216</v>
      </c>
      <c r="O30" s="315">
        <v>8.4182860527303394</v>
      </c>
      <c r="P30" s="315">
        <v>7.0453141052897683</v>
      </c>
      <c r="Q30" s="316">
        <v>7.6148670600554746</v>
      </c>
      <c r="R30" s="71"/>
    </row>
    <row r="31" spans="2:18" ht="15" thickBot="1">
      <c r="I31" s="317"/>
      <c r="J31" s="318"/>
      <c r="K31" s="318"/>
      <c r="L31" s="318"/>
      <c r="M31" s="318"/>
      <c r="N31" s="318"/>
      <c r="O31" s="318"/>
      <c r="P31" s="318"/>
      <c r="Q31" s="319"/>
      <c r="R31" s="71"/>
    </row>
    <row r="32" spans="2:18" ht="14.5" customHeight="1">
      <c r="B32" s="474" t="str">
        <f>"IJG Money Market Index [single-month returns] - "&amp; TEXT(Map!$N$16, " mmmm yyyy")</f>
        <v>IJG Money Market Index [single-month returns] -  February 2025</v>
      </c>
      <c r="C32" s="475"/>
      <c r="D32" s="475"/>
      <c r="E32" s="475"/>
      <c r="F32" s="475"/>
      <c r="G32" s="476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3"/>
      <c r="C33" s="128" t="s">
        <v>31</v>
      </c>
      <c r="D33" s="128" t="s">
        <v>32</v>
      </c>
      <c r="E33" s="128" t="s">
        <v>33</v>
      </c>
      <c r="F33" s="128" t="s">
        <v>34</v>
      </c>
      <c r="G33" s="172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5" customHeight="1">
      <c r="B34" s="173"/>
      <c r="C34" s="312"/>
      <c r="D34" s="312"/>
      <c r="E34" s="312"/>
      <c r="F34" s="312"/>
      <c r="G34" s="313"/>
      <c r="H34" s="152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7" t="s">
        <v>36</v>
      </c>
      <c r="C35" s="315">
        <v>678.37835246287625</v>
      </c>
      <c r="D35" s="315">
        <v>674.27127880717069</v>
      </c>
      <c r="E35" s="315">
        <v>665.82216949271572</v>
      </c>
      <c r="F35" s="315">
        <v>653.14257903687474</v>
      </c>
      <c r="G35" s="316">
        <v>626.87562446246659</v>
      </c>
      <c r="H35" s="152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5" customHeight="1">
      <c r="B36" s="157"/>
      <c r="C36" s="315"/>
      <c r="D36" s="315"/>
      <c r="E36" s="315"/>
      <c r="F36" s="315"/>
      <c r="G36" s="316"/>
      <c r="H36" s="152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7" t="s">
        <v>37</v>
      </c>
      <c r="C37" s="315">
        <v>479.71872677946959</v>
      </c>
      <c r="D37" s="315">
        <v>477.36327904819075</v>
      </c>
      <c r="E37" s="315">
        <v>472.57976452540373</v>
      </c>
      <c r="F37" s="315">
        <v>465.12547082395173</v>
      </c>
      <c r="G37" s="316">
        <v>450.11915221535696</v>
      </c>
      <c r="H37" s="152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5" customHeight="1">
      <c r="B38" s="157"/>
      <c r="C38" s="315"/>
      <c r="D38" s="315"/>
      <c r="E38" s="315"/>
      <c r="F38" s="315"/>
      <c r="G38" s="316"/>
      <c r="H38" s="152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7" t="s">
        <v>41</v>
      </c>
      <c r="C39" s="315">
        <v>666.4578582544184</v>
      </c>
      <c r="D39" s="315">
        <v>662.34622446333265</v>
      </c>
      <c r="E39" s="315">
        <v>653.74092078888543</v>
      </c>
      <c r="F39" s="315">
        <v>640.87651876480663</v>
      </c>
      <c r="G39" s="316">
        <v>614.40399212127204</v>
      </c>
      <c r="H39" s="152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5" customHeight="1">
      <c r="B40" s="157"/>
      <c r="C40" s="315"/>
      <c r="D40" s="315"/>
      <c r="E40" s="315"/>
      <c r="F40" s="315"/>
      <c r="G40" s="316"/>
      <c r="H40" s="152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7" t="s">
        <v>42</v>
      </c>
      <c r="C41" s="315">
        <v>702.26382170006309</v>
      </c>
      <c r="D41" s="315">
        <v>697.88845484159924</v>
      </c>
      <c r="E41" s="315">
        <v>688.85650905260286</v>
      </c>
      <c r="F41" s="315">
        <v>675.34114812430505</v>
      </c>
      <c r="G41" s="316">
        <v>647.27853689805033</v>
      </c>
      <c r="H41" s="152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5" customHeight="1">
      <c r="B42" s="157"/>
      <c r="C42" s="315"/>
      <c r="D42" s="315"/>
      <c r="E42" s="315"/>
      <c r="F42" s="315"/>
      <c r="G42" s="316"/>
      <c r="H42" s="152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7" t="s">
        <v>43</v>
      </c>
      <c r="C43" s="315">
        <v>738.90543357250874</v>
      </c>
      <c r="D43" s="315">
        <v>734.34366588295939</v>
      </c>
      <c r="E43" s="315">
        <v>724.99758680819343</v>
      </c>
      <c r="F43" s="315">
        <v>711.02355072534726</v>
      </c>
      <c r="G43" s="316">
        <v>681.91847276739884</v>
      </c>
      <c r="H43" s="152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5" customHeight="1" thickBot="1">
      <c r="B44" s="317"/>
      <c r="C44" s="322"/>
      <c r="D44" s="322"/>
      <c r="E44" s="322"/>
      <c r="F44" s="322"/>
      <c r="G44" s="323"/>
      <c r="H44" s="152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baseColWidth="10" defaultColWidth="8.83203125" defaultRowHeight="14"/>
  <cols>
    <col min="1" max="1" width="8.83203125" style="1"/>
    <col min="2" max="2" width="20.6640625" style="1" bestFit="1" customWidth="1"/>
    <col min="3" max="3" width="16.5" style="1" customWidth="1"/>
    <col min="4" max="4" width="18.5" style="1" customWidth="1"/>
    <col min="5" max="5" width="20.6640625" style="1" customWidth="1"/>
    <col min="6" max="6" width="20.5" style="1" customWidth="1"/>
    <col min="7" max="7" width="4.5" style="1" customWidth="1"/>
    <col min="8" max="8" width="21.5" style="1" customWidth="1"/>
    <col min="9" max="9" width="18.1640625" style="1" customWidth="1"/>
    <col min="10" max="10" width="19.5" style="1" customWidth="1"/>
    <col min="11" max="11" width="13.6640625" style="1" customWidth="1"/>
    <col min="12" max="12" width="19.1640625" style="1" customWidth="1"/>
    <col min="13" max="13" width="14.33203125" style="1" bestFit="1" customWidth="1"/>
    <col min="14" max="14" width="15.6640625" style="1" bestFit="1" customWidth="1"/>
    <col min="15" max="15" width="19.5" style="1" bestFit="1" customWidth="1"/>
    <col min="16" max="16" width="14" style="1" bestFit="1" customWidth="1"/>
    <col min="17" max="17" width="12.6640625" style="1" bestFit="1" customWidth="1"/>
    <col min="18" max="19" width="13.33203125" style="1" bestFit="1" customWidth="1"/>
    <col min="20" max="20" width="8.83203125" style="1"/>
    <col min="21" max="21" width="9.5" style="1" bestFit="1" customWidth="1"/>
    <col min="22" max="16384" width="8.83203125" style="1"/>
  </cols>
  <sheetData>
    <row r="2" spans="2:21" ht="21">
      <c r="B2" s="409" t="s">
        <v>61</v>
      </c>
      <c r="C2" s="409"/>
      <c r="D2" s="409"/>
      <c r="E2" s="25"/>
      <c r="F2" s="25"/>
      <c r="G2" s="25"/>
      <c r="H2" s="25"/>
      <c r="I2" s="25"/>
      <c r="J2" s="25"/>
      <c r="K2" s="449" t="s">
        <v>7</v>
      </c>
      <c r="L2" s="449"/>
      <c r="O2" s="55"/>
      <c r="S2" s="55"/>
      <c r="U2" s="84">
        <f>Map!$N$16</f>
        <v>45716</v>
      </c>
    </row>
    <row r="3" spans="2:21" ht="15" thickBot="1"/>
    <row r="4" spans="2:21" ht="15" customHeight="1">
      <c r="B4" s="438" t="str">
        <f>"Namibian vs South African Yield Curve - "&amp; TEXT(Map!$N$16, " mmmm yyyy")</f>
        <v>Namibian vs South African Yield Curve -  February 2025</v>
      </c>
      <c r="C4" s="439"/>
      <c r="D4" s="439"/>
      <c r="E4" s="439"/>
      <c r="F4" s="440"/>
      <c r="G4" s="51"/>
      <c r="H4" s="480" t="s">
        <v>111</v>
      </c>
      <c r="I4" s="481"/>
      <c r="J4" s="481"/>
      <c r="K4" s="481"/>
      <c r="L4" s="482"/>
      <c r="M4" s="51"/>
      <c r="N4" s="51"/>
      <c r="O4" s="51"/>
      <c r="P4" s="51"/>
      <c r="Q4" s="51"/>
      <c r="R4" s="40"/>
      <c r="S4" s="40"/>
    </row>
    <row r="5" spans="2:21" ht="19">
      <c r="B5" s="325"/>
      <c r="C5" s="326"/>
      <c r="D5" s="326"/>
      <c r="E5" s="326"/>
      <c r="F5" s="327"/>
      <c r="G5" s="326"/>
      <c r="H5" s="325"/>
      <c r="I5" s="326"/>
      <c r="J5" s="326"/>
      <c r="K5" s="326"/>
      <c r="L5" s="327"/>
      <c r="M5" s="48"/>
      <c r="N5" s="48"/>
      <c r="O5" s="48"/>
      <c r="P5" s="48"/>
      <c r="Q5" s="48"/>
      <c r="R5" s="42"/>
      <c r="S5" s="42"/>
    </row>
    <row r="6" spans="2:21" ht="14.5" customHeight="1">
      <c r="B6" s="325"/>
      <c r="C6" s="328"/>
      <c r="D6" s="328"/>
      <c r="E6" s="328"/>
      <c r="F6" s="329"/>
      <c r="G6" s="328"/>
      <c r="H6" s="325"/>
      <c r="I6" s="328"/>
      <c r="J6" s="328"/>
      <c r="K6" s="328"/>
      <c r="L6" s="329"/>
      <c r="M6" s="49"/>
      <c r="N6" s="49"/>
      <c r="O6" s="49"/>
      <c r="P6" s="49"/>
      <c r="Q6" s="49"/>
      <c r="R6" s="34"/>
      <c r="S6" s="34"/>
    </row>
    <row r="7" spans="2:21" ht="14.5" customHeight="1">
      <c r="B7" s="330"/>
      <c r="C7" s="331"/>
      <c r="D7" s="331"/>
      <c r="E7" s="331"/>
      <c r="F7" s="332"/>
      <c r="G7" s="331"/>
      <c r="H7" s="330"/>
      <c r="I7" s="331"/>
      <c r="J7" s="331"/>
      <c r="K7" s="331"/>
      <c r="L7" s="332"/>
      <c r="M7" s="49"/>
      <c r="N7" s="49"/>
      <c r="O7" s="49"/>
      <c r="P7" s="49"/>
      <c r="Q7" s="49"/>
      <c r="R7" s="33"/>
      <c r="S7" s="33"/>
    </row>
    <row r="8" spans="2:21" ht="14.5" customHeight="1">
      <c r="B8" s="330"/>
      <c r="C8" s="331"/>
      <c r="D8" s="331"/>
      <c r="E8" s="331"/>
      <c r="F8" s="332"/>
      <c r="G8" s="331"/>
      <c r="H8" s="330"/>
      <c r="I8" s="331"/>
      <c r="J8" s="331"/>
      <c r="K8" s="331"/>
      <c r="L8" s="332"/>
      <c r="M8" s="49"/>
      <c r="N8" s="49"/>
      <c r="O8" s="49"/>
      <c r="P8" s="49"/>
      <c r="Q8" s="49"/>
      <c r="R8" s="34"/>
      <c r="S8" s="34"/>
    </row>
    <row r="9" spans="2:21" ht="14.5" customHeight="1">
      <c r="B9" s="330"/>
      <c r="C9" s="331"/>
      <c r="D9" s="331"/>
      <c r="E9" s="331"/>
      <c r="F9" s="332"/>
      <c r="G9" s="331"/>
      <c r="H9" s="330"/>
      <c r="I9" s="331"/>
      <c r="J9" s="331"/>
      <c r="K9" s="331"/>
      <c r="L9" s="332"/>
      <c r="M9" s="49"/>
      <c r="N9" s="49"/>
      <c r="O9" s="49"/>
      <c r="P9" s="49"/>
      <c r="Q9" s="49"/>
      <c r="R9" s="34"/>
      <c r="S9" s="34"/>
    </row>
    <row r="10" spans="2:21" ht="14.5" customHeight="1">
      <c r="B10" s="330"/>
      <c r="C10" s="331"/>
      <c r="D10" s="331"/>
      <c r="E10" s="331"/>
      <c r="F10" s="332"/>
      <c r="G10" s="331"/>
      <c r="H10" s="330"/>
      <c r="I10" s="331"/>
      <c r="J10" s="331"/>
      <c r="K10" s="331"/>
      <c r="L10" s="332"/>
      <c r="M10" s="49"/>
      <c r="N10" s="49"/>
      <c r="O10" s="49"/>
      <c r="P10" s="49"/>
      <c r="Q10" s="49"/>
      <c r="R10" s="34"/>
      <c r="S10" s="34"/>
    </row>
    <row r="11" spans="2:21" ht="14.5" customHeight="1">
      <c r="B11" s="330"/>
      <c r="C11" s="331"/>
      <c r="D11" s="331"/>
      <c r="E11" s="331"/>
      <c r="F11" s="332"/>
      <c r="G11" s="331"/>
      <c r="H11" s="330"/>
      <c r="I11" s="331"/>
      <c r="J11" s="331"/>
      <c r="K11" s="331"/>
      <c r="L11" s="332"/>
      <c r="M11" s="49"/>
      <c r="N11" s="49"/>
      <c r="O11" s="49"/>
      <c r="P11" s="49"/>
      <c r="Q11" s="49"/>
      <c r="R11" s="33"/>
      <c r="S11" s="33"/>
    </row>
    <row r="12" spans="2:21" ht="14.5" customHeight="1">
      <c r="B12" s="330"/>
      <c r="C12" s="331"/>
      <c r="D12" s="331"/>
      <c r="E12" s="331"/>
      <c r="F12" s="332"/>
      <c r="G12" s="331"/>
      <c r="H12" s="330"/>
      <c r="I12" s="331"/>
      <c r="J12" s="331"/>
      <c r="K12" s="331"/>
      <c r="L12" s="332"/>
      <c r="M12" s="49"/>
      <c r="N12" s="49"/>
      <c r="O12" s="49"/>
      <c r="P12" s="49"/>
      <c r="Q12" s="49"/>
      <c r="R12" s="34"/>
      <c r="S12" s="34"/>
    </row>
    <row r="13" spans="2:21" ht="14.5" customHeight="1">
      <c r="B13" s="330"/>
      <c r="C13" s="331"/>
      <c r="D13" s="331"/>
      <c r="E13" s="331"/>
      <c r="F13" s="332"/>
      <c r="G13" s="331"/>
      <c r="H13" s="330"/>
      <c r="I13" s="331"/>
      <c r="J13" s="331"/>
      <c r="K13" s="331"/>
      <c r="L13" s="332"/>
      <c r="M13" s="49"/>
      <c r="N13" s="49"/>
      <c r="O13" s="49"/>
      <c r="P13" s="49"/>
      <c r="Q13" s="49"/>
      <c r="R13" s="33"/>
      <c r="S13" s="33"/>
    </row>
    <row r="14" spans="2:21" ht="14.5" customHeight="1">
      <c r="B14" s="330"/>
      <c r="C14" s="331"/>
      <c r="D14" s="331"/>
      <c r="E14" s="331"/>
      <c r="F14" s="332"/>
      <c r="G14" s="331"/>
      <c r="H14" s="330"/>
      <c r="I14" s="331"/>
      <c r="J14" s="331"/>
      <c r="K14" s="331"/>
      <c r="L14" s="332"/>
      <c r="M14" s="49"/>
      <c r="N14" s="49"/>
      <c r="O14" s="49"/>
      <c r="P14" s="49"/>
      <c r="Q14" s="49"/>
      <c r="R14" s="34"/>
      <c r="S14" s="34"/>
    </row>
    <row r="15" spans="2:21" ht="14.5" customHeight="1">
      <c r="B15" s="333"/>
      <c r="C15" s="49"/>
      <c r="D15" s="49"/>
      <c r="E15" s="49"/>
      <c r="F15" s="334"/>
      <c r="G15" s="49"/>
      <c r="H15" s="333"/>
      <c r="I15" s="49"/>
      <c r="J15" s="49"/>
      <c r="K15" s="49"/>
      <c r="L15" s="334"/>
      <c r="M15" s="49"/>
      <c r="N15" s="49"/>
      <c r="O15" s="49"/>
      <c r="P15" s="49"/>
      <c r="Q15" s="49"/>
      <c r="R15" s="33"/>
      <c r="S15" s="33"/>
    </row>
    <row r="16" spans="2:21" ht="14.5" customHeight="1">
      <c r="B16" s="335"/>
      <c r="C16" s="49"/>
      <c r="D16" s="49"/>
      <c r="E16" s="49"/>
      <c r="F16" s="334"/>
      <c r="G16" s="49"/>
      <c r="H16" s="335"/>
      <c r="I16" s="49"/>
      <c r="J16" s="49"/>
      <c r="K16" s="49"/>
      <c r="L16" s="334"/>
      <c r="M16" s="49"/>
      <c r="N16" s="49"/>
      <c r="O16" s="49"/>
      <c r="P16" s="49"/>
      <c r="Q16" s="49"/>
      <c r="R16" s="34"/>
      <c r="S16" s="34"/>
    </row>
    <row r="17" spans="1:19" ht="14.5" customHeight="1">
      <c r="B17" s="336"/>
      <c r="C17" s="28"/>
      <c r="D17" s="28"/>
      <c r="E17" s="28"/>
      <c r="F17" s="337"/>
      <c r="G17" s="28"/>
      <c r="H17" s="336"/>
      <c r="I17" s="28"/>
      <c r="J17" s="28"/>
      <c r="K17" s="28"/>
      <c r="L17" s="337"/>
      <c r="M17" s="28"/>
      <c r="N17" s="28"/>
      <c r="O17" s="28"/>
      <c r="P17" s="28"/>
      <c r="Q17" s="28"/>
      <c r="R17" s="34"/>
      <c r="S17" s="34"/>
    </row>
    <row r="18" spans="1:19" ht="14.5" customHeight="1">
      <c r="B18" s="338"/>
      <c r="C18" s="28"/>
      <c r="D18" s="28"/>
      <c r="E18" s="28"/>
      <c r="F18" s="337"/>
      <c r="G18" s="28"/>
      <c r="H18" s="338"/>
      <c r="I18" s="28"/>
      <c r="J18" s="28"/>
      <c r="K18" s="28"/>
      <c r="L18" s="337"/>
      <c r="M18" s="26"/>
      <c r="N18" s="44"/>
      <c r="O18" s="33"/>
      <c r="P18" s="33"/>
      <c r="Q18" s="33"/>
      <c r="R18" s="34"/>
      <c r="S18" s="34"/>
    </row>
    <row r="19" spans="1:19" ht="14.5" customHeight="1">
      <c r="B19" s="339"/>
      <c r="C19" s="51"/>
      <c r="D19" s="51"/>
      <c r="E19" s="51"/>
      <c r="F19" s="340"/>
      <c r="G19" s="51"/>
      <c r="H19" s="339"/>
      <c r="I19" s="51"/>
      <c r="J19" s="51"/>
      <c r="K19" s="51"/>
      <c r="L19" s="340"/>
      <c r="M19" s="51"/>
      <c r="N19" s="51"/>
      <c r="O19" s="51"/>
      <c r="P19" s="51"/>
      <c r="Q19" s="4"/>
      <c r="R19" s="34"/>
      <c r="S19" s="34"/>
    </row>
    <row r="20" spans="1:19" ht="14.5" customHeight="1">
      <c r="B20" s="325"/>
      <c r="C20" s="326"/>
      <c r="D20" s="326"/>
      <c r="E20" s="326"/>
      <c r="F20" s="327"/>
      <c r="G20" s="326"/>
      <c r="H20" s="325"/>
      <c r="I20" s="326"/>
      <c r="J20" s="326"/>
      <c r="K20" s="326"/>
      <c r="L20" s="327"/>
      <c r="M20" s="48"/>
      <c r="N20" s="48"/>
      <c r="O20" s="48"/>
      <c r="P20" s="48"/>
      <c r="Q20" s="48"/>
      <c r="R20" s="34"/>
      <c r="S20" s="34"/>
    </row>
    <row r="21" spans="1:19" ht="14.5" customHeight="1">
      <c r="B21" s="325"/>
      <c r="C21" s="328"/>
      <c r="D21" s="328"/>
      <c r="E21" s="328"/>
      <c r="F21" s="329"/>
      <c r="G21" s="328"/>
      <c r="H21" s="325"/>
      <c r="I21" s="328"/>
      <c r="J21" s="328"/>
      <c r="K21" s="328"/>
      <c r="L21" s="329"/>
      <c r="M21" s="49"/>
      <c r="N21" s="49"/>
      <c r="O21" s="49"/>
      <c r="P21" s="49"/>
      <c r="Q21" s="49"/>
      <c r="R21" s="34"/>
      <c r="S21" s="34"/>
    </row>
    <row r="22" spans="1:19" ht="14.5" customHeight="1">
      <c r="B22" s="330"/>
      <c r="C22" s="341"/>
      <c r="D22" s="341"/>
      <c r="E22" s="341"/>
      <c r="F22" s="342"/>
      <c r="G22" s="341"/>
      <c r="H22" s="330"/>
      <c r="I22" s="341"/>
      <c r="J22" s="341"/>
      <c r="K22" s="341"/>
      <c r="L22" s="342"/>
      <c r="M22" s="49"/>
      <c r="N22" s="49"/>
      <c r="O22" s="49"/>
      <c r="P22" s="49"/>
      <c r="Q22" s="49"/>
      <c r="R22" s="34"/>
      <c r="S22" s="34"/>
    </row>
    <row r="23" spans="1:19" ht="14.5" customHeight="1">
      <c r="B23" s="330"/>
      <c r="C23" s="331"/>
      <c r="D23" s="331"/>
      <c r="E23" s="331"/>
      <c r="F23" s="332"/>
      <c r="G23" s="331"/>
      <c r="H23" s="330"/>
      <c r="I23" s="331"/>
      <c r="J23" s="331"/>
      <c r="K23" s="331"/>
      <c r="L23" s="332"/>
      <c r="M23" s="49"/>
      <c r="N23" s="49"/>
      <c r="O23" s="49"/>
      <c r="P23" s="49"/>
      <c r="Q23" s="49"/>
      <c r="R23" s="34"/>
      <c r="S23" s="34"/>
    </row>
    <row r="24" spans="1:19" ht="15" customHeight="1">
      <c r="B24" s="330"/>
      <c r="C24" s="331"/>
      <c r="D24" s="331"/>
      <c r="E24" s="331"/>
      <c r="F24" s="332"/>
      <c r="G24" s="331"/>
      <c r="H24" s="330"/>
      <c r="I24" s="331"/>
      <c r="J24" s="331"/>
      <c r="K24" s="331"/>
      <c r="L24" s="332"/>
      <c r="M24" s="49"/>
      <c r="N24" s="49"/>
      <c r="O24" s="49"/>
      <c r="P24" s="49"/>
      <c r="Q24" s="49"/>
      <c r="R24" s="34"/>
      <c r="S24" s="34"/>
    </row>
    <row r="25" spans="1:19" ht="19">
      <c r="B25" s="330"/>
      <c r="C25" s="331"/>
      <c r="D25" s="331"/>
      <c r="E25" s="331"/>
      <c r="F25" s="332"/>
      <c r="G25" s="331"/>
      <c r="H25" s="330"/>
      <c r="I25" s="331"/>
      <c r="J25" s="331"/>
      <c r="K25" s="331"/>
      <c r="L25" s="332"/>
      <c r="M25" s="49"/>
      <c r="N25" s="49"/>
      <c r="O25" s="49"/>
      <c r="P25" s="49"/>
      <c r="Q25" s="49"/>
      <c r="R25" s="26"/>
      <c r="S25" s="26"/>
    </row>
    <row r="26" spans="1:19" ht="15" customHeight="1">
      <c r="B26" s="330"/>
      <c r="C26" s="331"/>
      <c r="D26" s="331"/>
      <c r="E26" s="331"/>
      <c r="F26" s="332"/>
      <c r="G26" s="331"/>
      <c r="H26" s="330"/>
      <c r="I26" s="331"/>
      <c r="J26" s="331"/>
      <c r="K26" s="331"/>
      <c r="L26" s="332"/>
      <c r="M26" s="49"/>
      <c r="N26" s="49"/>
      <c r="O26" s="49"/>
      <c r="P26" s="49"/>
      <c r="Q26" s="49"/>
      <c r="R26" s="40"/>
      <c r="S26" s="40"/>
    </row>
    <row r="27" spans="1:19" ht="14.5" customHeight="1">
      <c r="B27" s="330"/>
      <c r="C27" s="331"/>
      <c r="D27" s="331"/>
      <c r="E27" s="331"/>
      <c r="F27" s="332"/>
      <c r="G27" s="331"/>
      <c r="H27" s="330"/>
      <c r="I27" s="331"/>
      <c r="J27" s="331"/>
      <c r="K27" s="331"/>
      <c r="L27" s="332"/>
      <c r="M27" s="49"/>
      <c r="N27" s="49"/>
      <c r="O27" s="49"/>
      <c r="P27" s="49"/>
      <c r="Q27" s="49"/>
      <c r="R27" s="45"/>
      <c r="S27" s="45"/>
    </row>
    <row r="28" spans="1:19" ht="14.5" customHeight="1" thickBot="1">
      <c r="B28" s="343"/>
      <c r="C28" s="344"/>
      <c r="D28" s="344"/>
      <c r="E28" s="344"/>
      <c r="F28" s="345"/>
      <c r="G28" s="331"/>
      <c r="H28" s="343"/>
      <c r="I28" s="344"/>
      <c r="J28" s="344"/>
      <c r="K28" s="344"/>
      <c r="L28" s="345"/>
      <c r="M28" s="49"/>
      <c r="N28" s="49"/>
      <c r="O28" s="49"/>
      <c r="P28" s="49"/>
      <c r="Q28" s="49"/>
      <c r="R28" s="34"/>
      <c r="S28" s="34"/>
    </row>
    <row r="29" spans="1:19" ht="19">
      <c r="B29" s="346" t="s">
        <v>28</v>
      </c>
      <c r="C29" s="36"/>
      <c r="D29" s="36"/>
      <c r="E29" s="28"/>
      <c r="F29" s="36"/>
      <c r="G29" s="28"/>
      <c r="H29" s="346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20" thickBot="1">
      <c r="B31" s="347" t="s">
        <v>70</v>
      </c>
      <c r="C31" s="348"/>
      <c r="D31" s="348"/>
      <c r="E31" s="348"/>
      <c r="F31" s="349"/>
      <c r="G31" s="51"/>
      <c r="M31" s="47"/>
      <c r="N31" s="49"/>
      <c r="O31" s="49"/>
      <c r="P31" s="49"/>
      <c r="Q31" s="49"/>
      <c r="R31" s="34"/>
      <c r="S31" s="34"/>
    </row>
    <row r="32" spans="1:19" ht="14.5" customHeight="1">
      <c r="A32" s="101"/>
      <c r="B32" s="350"/>
      <c r="C32" s="351" t="s">
        <v>78</v>
      </c>
      <c r="D32" s="351" t="s">
        <v>79</v>
      </c>
      <c r="E32" s="351" t="s">
        <v>80</v>
      </c>
      <c r="F32" s="352" t="s">
        <v>116</v>
      </c>
      <c r="G32" s="48"/>
      <c r="M32" s="26"/>
      <c r="N32" s="47"/>
      <c r="O32" s="47"/>
      <c r="P32" s="47"/>
      <c r="Q32" s="47"/>
      <c r="R32" s="34"/>
      <c r="S32" s="34"/>
    </row>
    <row r="33" spans="1:19" ht="19">
      <c r="A33" s="101"/>
      <c r="B33" s="353" t="s">
        <v>102</v>
      </c>
      <c r="C33" s="354" t="s">
        <v>71</v>
      </c>
      <c r="D33" s="355">
        <v>45762</v>
      </c>
      <c r="E33" s="356">
        <v>8.5000000000000006E-2</v>
      </c>
      <c r="F33" s="357">
        <v>0.12207373469943877</v>
      </c>
      <c r="G33" s="57"/>
      <c r="M33" s="51"/>
      <c r="N33" s="44"/>
      <c r="O33" s="33"/>
      <c r="P33" s="33"/>
      <c r="Q33" s="33"/>
      <c r="R33" s="33"/>
      <c r="S33" s="33"/>
    </row>
    <row r="34" spans="1:19" ht="14.5" customHeight="1">
      <c r="A34" s="101"/>
      <c r="B34" s="353" t="s">
        <v>122</v>
      </c>
      <c r="C34" s="354" t="s">
        <v>71</v>
      </c>
      <c r="D34" s="355">
        <v>45763</v>
      </c>
      <c r="E34" s="356">
        <v>8.5000000000000006E-2</v>
      </c>
      <c r="F34" s="357">
        <v>1.0224599337997591</v>
      </c>
      <c r="G34" s="58"/>
      <c r="M34" s="48"/>
      <c r="N34" s="51"/>
      <c r="O34" s="51"/>
      <c r="P34" s="51"/>
      <c r="Q34" s="4"/>
      <c r="R34" s="34"/>
      <c r="S34" s="34"/>
    </row>
    <row r="35" spans="1:19" ht="19">
      <c r="A35" s="101"/>
      <c r="B35" s="353" t="s">
        <v>81</v>
      </c>
      <c r="C35" s="354" t="s">
        <v>71</v>
      </c>
      <c r="D35" s="355">
        <v>46402</v>
      </c>
      <c r="E35" s="356">
        <v>0.08</v>
      </c>
      <c r="F35" s="357">
        <v>1.6913732165183561</v>
      </c>
      <c r="G35" s="49"/>
      <c r="M35" s="49"/>
      <c r="N35" s="48"/>
      <c r="O35" s="48"/>
      <c r="P35" s="48"/>
      <c r="Q35" s="48"/>
      <c r="R35" s="33"/>
      <c r="S35" s="33"/>
    </row>
    <row r="36" spans="1:19" ht="14.5" customHeight="1">
      <c r="A36" s="101"/>
      <c r="B36" s="353" t="s">
        <v>125</v>
      </c>
      <c r="C36" s="354" t="s">
        <v>117</v>
      </c>
      <c r="D36" s="355">
        <v>47041</v>
      </c>
      <c r="E36" s="356">
        <v>8.5000000000000006E-2</v>
      </c>
      <c r="F36" s="357">
        <v>2.9610892614576256</v>
      </c>
      <c r="G36" s="49"/>
      <c r="M36" s="49"/>
      <c r="N36" s="49"/>
      <c r="O36" s="49"/>
      <c r="P36" s="49"/>
      <c r="Q36" s="49"/>
      <c r="R36" s="34"/>
      <c r="S36" s="34"/>
    </row>
    <row r="37" spans="1:19" ht="19">
      <c r="A37" s="101"/>
      <c r="B37" s="353" t="s">
        <v>82</v>
      </c>
      <c r="C37" s="354" t="s">
        <v>117</v>
      </c>
      <c r="D37" s="355">
        <v>47498</v>
      </c>
      <c r="E37" s="356">
        <v>0.08</v>
      </c>
      <c r="F37" s="357">
        <v>3.8995452514850579</v>
      </c>
      <c r="G37" s="49"/>
      <c r="M37" s="49"/>
      <c r="N37" s="49"/>
      <c r="O37" s="49"/>
      <c r="P37" s="49"/>
      <c r="Q37" s="49"/>
      <c r="R37" s="33"/>
      <c r="S37" s="33"/>
    </row>
    <row r="38" spans="1:19" ht="14.5" customHeight="1">
      <c r="A38" s="101"/>
      <c r="B38" s="353" t="s">
        <v>103</v>
      </c>
      <c r="C38" s="354" t="s">
        <v>83</v>
      </c>
      <c r="D38" s="355">
        <v>48319</v>
      </c>
      <c r="E38" s="356">
        <v>0.09</v>
      </c>
      <c r="F38" s="357">
        <v>4.9516889460891536</v>
      </c>
      <c r="G38" s="49"/>
      <c r="M38" s="49"/>
      <c r="N38" s="49"/>
      <c r="O38" s="49"/>
      <c r="P38" s="49"/>
      <c r="Q38" s="49"/>
      <c r="R38" s="34"/>
      <c r="S38" s="34"/>
    </row>
    <row r="39" spans="1:19" ht="19">
      <c r="A39" s="101"/>
      <c r="B39" s="353" t="s">
        <v>104</v>
      </c>
      <c r="C39" s="354" t="s">
        <v>118</v>
      </c>
      <c r="D39" s="355">
        <v>49505</v>
      </c>
      <c r="E39" s="356">
        <v>9.5000000000000001E-2</v>
      </c>
      <c r="F39" s="357">
        <v>6.2111572142450857</v>
      </c>
      <c r="G39" s="49"/>
      <c r="M39" s="49"/>
      <c r="N39" s="49"/>
      <c r="O39" s="49"/>
      <c r="P39" s="49"/>
      <c r="Q39" s="49"/>
      <c r="R39" s="34"/>
      <c r="S39" s="34"/>
    </row>
    <row r="40" spans="1:19" ht="14.5" customHeight="1">
      <c r="A40" s="101"/>
      <c r="B40" s="353" t="s">
        <v>105</v>
      </c>
      <c r="C40" s="354" t="s">
        <v>107</v>
      </c>
      <c r="D40" s="355">
        <v>50236</v>
      </c>
      <c r="E40" s="356">
        <v>9.5000000000000001E-2</v>
      </c>
      <c r="F40" s="357">
        <v>6.774163498789326</v>
      </c>
      <c r="G40" s="49"/>
      <c r="M40" s="49"/>
      <c r="N40" s="49"/>
      <c r="O40" s="49"/>
      <c r="P40" s="49"/>
      <c r="Q40" s="49"/>
      <c r="R40" s="34"/>
      <c r="S40" s="34"/>
    </row>
    <row r="41" spans="1:19" ht="19">
      <c r="A41" s="101"/>
      <c r="B41" s="353" t="s">
        <v>106</v>
      </c>
      <c r="C41" s="354" t="s">
        <v>108</v>
      </c>
      <c r="D41" s="355">
        <v>51424</v>
      </c>
      <c r="E41" s="356">
        <v>9.8000000000000004E-2</v>
      </c>
      <c r="F41" s="357">
        <v>7.1234102173605658</v>
      </c>
      <c r="G41" s="49"/>
      <c r="M41" s="49"/>
      <c r="N41" s="49"/>
      <c r="O41" s="49"/>
      <c r="P41" s="49"/>
      <c r="Q41" s="49"/>
      <c r="R41" s="34"/>
      <c r="S41" s="34"/>
    </row>
    <row r="42" spans="1:19" ht="19">
      <c r="A42" s="101"/>
      <c r="B42" s="353" t="s">
        <v>119</v>
      </c>
      <c r="C42" s="354" t="s">
        <v>110</v>
      </c>
      <c r="D42" s="355">
        <v>52427</v>
      </c>
      <c r="E42" s="356">
        <v>0.1</v>
      </c>
      <c r="F42" s="357">
        <v>7.6799454268915133</v>
      </c>
      <c r="G42" s="49"/>
      <c r="M42" s="49"/>
      <c r="N42" s="49"/>
      <c r="O42" s="49"/>
      <c r="P42" s="49"/>
      <c r="Q42" s="49"/>
      <c r="R42" s="34"/>
      <c r="S42" s="34"/>
    </row>
    <row r="43" spans="1:19" ht="14.5" customHeight="1">
      <c r="A43" s="101"/>
      <c r="B43" s="353" t="s">
        <v>109</v>
      </c>
      <c r="C43" s="354" t="s">
        <v>110</v>
      </c>
      <c r="D43" s="355">
        <v>53158</v>
      </c>
      <c r="E43" s="356">
        <v>9.8500000000000004E-2</v>
      </c>
      <c r="F43" s="357">
        <v>7.8474987554411202</v>
      </c>
      <c r="G43" s="54"/>
      <c r="M43" s="49"/>
      <c r="N43" s="49"/>
      <c r="O43" s="49"/>
      <c r="P43" s="49"/>
      <c r="Q43" s="49"/>
      <c r="R43" s="34"/>
      <c r="S43" s="34"/>
    </row>
    <row r="44" spans="1:19" ht="19">
      <c r="A44" s="101"/>
      <c r="B44" s="353" t="s">
        <v>123</v>
      </c>
      <c r="C44" s="354" t="s">
        <v>124</v>
      </c>
      <c r="D44" s="355">
        <v>54346</v>
      </c>
      <c r="E44" s="356">
        <v>0.1</v>
      </c>
      <c r="F44" s="357">
        <v>7.8325429397810726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5" customHeight="1" thickBot="1">
      <c r="A45" s="101"/>
      <c r="B45" s="358" t="s">
        <v>120</v>
      </c>
      <c r="C45" s="359" t="s">
        <v>124</v>
      </c>
      <c r="D45" s="359">
        <v>54984</v>
      </c>
      <c r="E45" s="360">
        <v>0.10249999999999999</v>
      </c>
      <c r="F45" s="361">
        <v>8.1718518913987559</v>
      </c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9">
      <c r="A46" s="101"/>
      <c r="B46" s="346" t="s">
        <v>28</v>
      </c>
      <c r="F46" s="28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9"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5" customHeight="1">
      <c r="B51" s="4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9">
      <c r="B52" s="43"/>
      <c r="C52" s="37"/>
      <c r="D52" s="37"/>
      <c r="E52" s="37"/>
      <c r="F52" s="37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9">
      <c r="B53" s="4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9">
      <c r="B54" s="43"/>
      <c r="C54" s="37"/>
      <c r="D54" s="37"/>
      <c r="E54" s="37"/>
      <c r="F54" s="37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9">
      <c r="B55" s="43"/>
      <c r="C55" s="29"/>
      <c r="D55" s="38"/>
      <c r="E55" s="38"/>
      <c r="F55" s="29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9">
      <c r="B56" s="43"/>
      <c r="C56" s="37"/>
      <c r="D56" s="37"/>
      <c r="E56" s="37"/>
      <c r="F56" s="37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9">
      <c r="B57" s="43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9">
      <c r="B58" s="43"/>
      <c r="C58" s="37"/>
      <c r="D58" s="37"/>
      <c r="E58" s="37"/>
      <c r="F58" s="37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9">
      <c r="B59" s="43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9">
      <c r="B60" s="43"/>
      <c r="C60" s="37"/>
      <c r="D60" s="37"/>
      <c r="E60" s="37"/>
      <c r="F60" s="37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9">
      <c r="B61" s="4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9">
      <c r="B62" s="43"/>
      <c r="C62" s="37"/>
      <c r="D62" s="37"/>
      <c r="E62" s="37"/>
      <c r="F62" s="37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9">
      <c r="B63" s="43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5" customHeight="1">
      <c r="B64" s="43"/>
      <c r="C64" s="37"/>
      <c r="D64" s="37"/>
      <c r="E64" s="37"/>
      <c r="F64" s="37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9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9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5" customHeight="1">
      <c r="B68" s="41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9">
      <c r="B69" s="43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9">
      <c r="B70" s="43"/>
      <c r="C70" s="37"/>
      <c r="D70" s="37"/>
      <c r="E70" s="37"/>
      <c r="F70" s="37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9">
      <c r="B71" s="4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9">
      <c r="B72" s="43"/>
      <c r="C72" s="37"/>
      <c r="D72" s="37"/>
      <c r="E72" s="37"/>
      <c r="F72" s="37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9">
      <c r="B73" s="43"/>
      <c r="C73" s="29"/>
      <c r="D73" s="38"/>
      <c r="E73" s="38"/>
      <c r="F73" s="29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9">
      <c r="B74" s="43"/>
      <c r="C74" s="37"/>
      <c r="D74" s="37"/>
      <c r="E74" s="37"/>
      <c r="F74" s="37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9">
      <c r="B75" s="4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9">
      <c r="B76" s="43"/>
      <c r="C76" s="37"/>
      <c r="D76" s="37"/>
      <c r="E76" s="37"/>
      <c r="F76" s="37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9">
      <c r="B77" s="43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9">
      <c r="B78" s="43"/>
      <c r="C78" s="37"/>
      <c r="D78" s="37"/>
      <c r="E78" s="37"/>
      <c r="F78" s="37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9">
      <c r="B79" s="4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9">
      <c r="B80" s="43"/>
      <c r="C80" s="37"/>
      <c r="D80" s="37"/>
      <c r="E80" s="37"/>
      <c r="F80" s="37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9">
      <c r="B81" s="43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9">
      <c r="B82" s="43"/>
      <c r="C82" s="37"/>
      <c r="D82" s="37"/>
      <c r="E82" s="37"/>
      <c r="F82" s="37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9">
      <c r="B83" s="30"/>
      <c r="C83" s="30"/>
      <c r="D83" s="30"/>
      <c r="E83" s="30"/>
      <c r="F83" s="30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9"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9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9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9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9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9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9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9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9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9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9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9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9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Q7J3DAC65AC3-319683557-84880</_dlc_DocId>
    <_dlc_DocIdUrl xmlns="de78180c-5652-4c5d-8a9a-156773edc824">
      <Url>https://ijgnamibia.sharepoint.com/sites/IJG/_layouts/15/DocIdRedir.aspx?ID=Q7J3DAC65AC3-319683557-84880</Url>
      <Description>Q7J3DAC65AC3-319683557-84880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B37A54-6BAE-4F81-9BF9-76CFFF0DD20C}">
  <ds:schemaRefs>
    <ds:schemaRef ds:uri="de78180c-5652-4c5d-8a9a-156773edc824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359e2d3-811b-4c76-82ca-c19865c9f154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Zane Feris</cp:lastModifiedBy>
  <cp:lastPrinted>2012-01-05T09:39:11Z</cp:lastPrinted>
  <dcterms:created xsi:type="dcterms:W3CDTF">2010-10-15T13:05:00Z</dcterms:created>
  <dcterms:modified xsi:type="dcterms:W3CDTF">2025-03-03T09:49:07Z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a097390c-3d89-4d3a-bfb7-ea2a1826d623</vt:lpwstr>
  </property>
  <property fmtid="{D5CDD505-2E9C-101B-9397-08002B2CF9AE}" pid="4" name="MediaServiceImageTags">
    <vt:lpwstr/>
  </property>
</Properties>
</file>