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4/"/>
    </mc:Choice>
  </mc:AlternateContent>
  <xr:revisionPtr revIDLastSave="33" documentId="8_{DC8486BA-54A5-4275-920E-20B6C2F4688C}" xr6:coauthVersionLast="47" xr6:coauthVersionMax="47" xr10:uidLastSave="{304CDCB1-2890-421E-9216-AFF2AAB492A6}"/>
  <bookViews>
    <workbookView xWindow="28680" yWindow="-120" windowWidth="29040" windowHeight="1584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Returns'!$B$2:$I$63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E28" i="6"/>
  <c r="F28" i="6"/>
  <c r="G28" i="6"/>
  <c r="H28" i="6"/>
  <c r="I28" i="6"/>
  <c r="J28" i="6"/>
  <c r="D28" i="6"/>
  <c r="E27" i="6"/>
  <c r="F27" i="6"/>
  <c r="G27" i="6"/>
  <c r="H27" i="6"/>
  <c r="I27" i="6"/>
  <c r="J27" i="6"/>
  <c r="K27" i="6"/>
  <c r="D27" i="6"/>
  <c r="E26" i="6"/>
  <c r="F26" i="6"/>
  <c r="G26" i="6"/>
  <c r="H26" i="6"/>
  <c r="I26" i="6"/>
  <c r="J26" i="6"/>
  <c r="K26" i="6"/>
  <c r="D26" i="6"/>
  <c r="G57" i="2" l="1"/>
  <c r="E8" i="6"/>
  <c r="F8" i="6"/>
  <c r="G8" i="6"/>
  <c r="H8" i="6"/>
  <c r="I8" i="6"/>
  <c r="J8" i="6"/>
  <c r="D8" i="6"/>
  <c r="D55" i="2" l="1"/>
  <c r="E55" i="2"/>
  <c r="F55" i="2"/>
  <c r="G55" i="2"/>
  <c r="H55" i="2"/>
  <c r="I55" i="2"/>
  <c r="C55" i="2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G60" i="10" l="1"/>
  <c r="T84" i="10" l="1"/>
  <c r="N143" i="10"/>
  <c r="S93" i="10"/>
  <c r="S84" i="10" l="1"/>
  <c r="M143" i="10"/>
  <c r="F60" i="10" l="1"/>
  <c r="R84" i="10" l="1"/>
  <c r="E60" i="10"/>
  <c r="L143" i="10" l="1"/>
  <c r="K143" i="10"/>
  <c r="Q84" i="10"/>
  <c r="D60" i="10"/>
  <c r="P84" i="10" l="1"/>
  <c r="J143" i="10"/>
  <c r="C60" i="10"/>
  <c r="U2" i="10" l="1"/>
  <c r="O13" i="10" l="1"/>
  <c r="E32" i="4"/>
  <c r="F24" i="6"/>
  <c r="H32" i="4" l="1"/>
  <c r="R13" i="10"/>
  <c r="I24" i="6"/>
  <c r="D24" i="6"/>
  <c r="C32" i="4"/>
  <c r="M13" i="10"/>
  <c r="G24" i="6"/>
  <c r="F32" i="4"/>
  <c r="P13" i="10"/>
  <c r="D32" i="4"/>
  <c r="E24" i="6"/>
  <c r="N13" i="10"/>
  <c r="J32" i="4"/>
  <c r="T13" i="10"/>
  <c r="K24" i="6"/>
  <c r="S13" i="10"/>
  <c r="J24" i="6"/>
  <c r="I32" i="4"/>
  <c r="H24" i="6" l="1"/>
  <c r="G32" i="4"/>
  <c r="Q13" i="10"/>
  <c r="F58" i="2" l="1"/>
  <c r="C58" i="2"/>
  <c r="G58" i="2"/>
  <c r="H58" i="2"/>
  <c r="I58" i="2"/>
  <c r="E58" i="2"/>
  <c r="D58" i="2"/>
  <c r="T9" i="10" l="1"/>
  <c r="J28" i="4"/>
  <c r="R9" i="10"/>
  <c r="H28" i="4"/>
  <c r="F28" i="4"/>
  <c r="P9" i="10"/>
  <c r="Q9" i="10"/>
  <c r="G28" i="4"/>
  <c r="O9" i="10"/>
  <c r="E28" i="4"/>
  <c r="I28" i="4"/>
  <c r="S9" i="10"/>
  <c r="N7" i="10"/>
  <c r="D26" i="4"/>
  <c r="N9" i="10"/>
  <c r="D28" i="4"/>
  <c r="M7" i="10"/>
  <c r="C26" i="4"/>
  <c r="M9" i="10"/>
  <c r="C28" i="4"/>
  <c r="I9" i="10" l="1"/>
  <c r="I9" i="4"/>
  <c r="G9" i="4"/>
  <c r="G9" i="10"/>
  <c r="I26" i="4"/>
  <c r="S7" i="10"/>
  <c r="I7" i="4"/>
  <c r="I7" i="10"/>
  <c r="H56" i="2"/>
  <c r="F56" i="2"/>
  <c r="G7" i="4"/>
  <c r="G7" i="10"/>
  <c r="J9" i="4"/>
  <c r="J9" i="10"/>
  <c r="F9" i="10"/>
  <c r="F9" i="4"/>
  <c r="G26" i="4"/>
  <c r="Q7" i="10"/>
  <c r="J7" i="4"/>
  <c r="J7" i="10"/>
  <c r="I56" i="2"/>
  <c r="C7" i="4"/>
  <c r="C56" i="2"/>
  <c r="C7" i="10"/>
  <c r="D9" i="10"/>
  <c r="D9" i="4"/>
  <c r="E9" i="4"/>
  <c r="E9" i="10"/>
  <c r="F7" i="10"/>
  <c r="E56" i="2"/>
  <c r="F7" i="4"/>
  <c r="H7" i="4"/>
  <c r="G56" i="2"/>
  <c r="H7" i="10"/>
  <c r="J26" i="4"/>
  <c r="T7" i="10"/>
  <c r="F26" i="4"/>
  <c r="P7" i="10"/>
  <c r="D7" i="4"/>
  <c r="D56" i="2"/>
  <c r="D7" i="10"/>
  <c r="E7" i="10"/>
  <c r="E7" i="4"/>
  <c r="H9" i="4"/>
  <c r="H9" i="10"/>
  <c r="C9" i="10"/>
  <c r="C9" i="4"/>
  <c r="E26" i="4"/>
  <c r="O7" i="10"/>
  <c r="H26" i="4"/>
  <c r="R7" i="10"/>
</calcChain>
</file>

<file path=xl/sharedStrings.xml><?xml version="1.0" encoding="utf-8"?>
<sst xmlns="http://schemas.openxmlformats.org/spreadsheetml/2006/main" count="42457" uniqueCount="272">
  <si>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</si>
  <si>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</si>
  <si>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</si>
  <si>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</si>
  <si>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</si>
  <si>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</si>
  <si>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</si>
  <si>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</si>
  <si>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</si>
  <si>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</si>
  <si>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</si>
  <si>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</si>
  <si>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</si>
  <si>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</si>
  <si>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</si>
  <si>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</si>
  <si>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</si>
  <si>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</si>
  <si>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</si>
  <si>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</si>
  <si>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</si>
  <si>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</si>
  <si>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</si>
  <si>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</si>
  <si>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</si>
  <si>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</si>
  <si>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</si>
  <si>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</si>
  <si>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</si>
  <si>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</si>
  <si>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</si>
  <si>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</si>
  <si>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</si>
  <si>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</si>
  <si>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</si>
  <si>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</si>
  <si>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</si>
  <si>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</si>
  <si>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</si>
  <si>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</si>
  <si>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</si>
  <si>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</si>
  <si>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</si>
  <si>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</si>
  <si>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</si>
  <si>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</si>
  <si>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</si>
  <si>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</si>
  <si>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</si>
  <si>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</si>
  <si>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</si>
  <si>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</si>
  <si>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</si>
  <si>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</si>
  <si>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</si>
  <si>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</si>
  <si>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</si>
  <si>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</si>
  <si>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</si>
  <si>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</si>
  <si>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</si>
  <si>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</si>
  <si>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</si>
  <si>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</si>
  <si>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</si>
  <si>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</si>
  <si>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</si>
  <si>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</si>
  <si>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</si>
  <si>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</si>
  <si>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</si>
  <si>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</si>
  <si>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</si>
  <si>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</si>
  <si>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</si>
  <si>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</si>
  <si>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</si>
  <si>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</si>
  <si>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</si>
  <si>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</si>
  <si>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</si>
  <si>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</si>
  <si>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</si>
  <si>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</si>
  <si>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</si>
  <si>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</si>
  <si>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</si>
  <si>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</si>
  <si>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</si>
  <si>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</si>
  <si>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</si>
  <si>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</si>
  <si>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</si>
  <si>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</si>
  <si>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</si>
  <si>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</si>
  <si>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</si>
  <si>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</si>
  <si>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</si>
  <si>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</si>
  <si>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</si>
  <si>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</si>
  <si>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</si>
  <si>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</si>
  <si>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</si>
  <si>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</si>
  <si>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</si>
  <si>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</si>
  <si>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</si>
  <si>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</si>
  <si>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</si>
  <si>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</si>
  <si>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</si>
  <si>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</si>
  <si>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</si>
  <si>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</si>
  <si>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</si>
  <si>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</si>
  <si>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</si>
  <si>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</si>
  <si>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</si>
  <si>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</si>
  <si>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</si>
  <si>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</si>
  <si>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</si>
  <si>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</si>
  <si>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</si>
  <si>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</si>
  <si>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</si>
  <si>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</si>
  <si>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</si>
  <si>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OTHI [N$]**</t>
  </si>
  <si>
    <t>OTHI [US$]**</t>
  </si>
  <si>
    <t>OTHI**</t>
  </si>
  <si>
    <t>weight OTHI** [%]</t>
  </si>
  <si>
    <t>Modified Duration IJG OTHI**</t>
  </si>
  <si>
    <t>Zane Feris</t>
  </si>
  <si>
    <t>zane@ijg.net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</si>
  <si>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</si>
  <si>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</si>
  <si>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</si>
  <si>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</si>
  <si>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</si>
  <si>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</si>
  <si>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</si>
  <si>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</si>
  <si>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</si>
  <si>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</si>
  <si>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</si>
  <si>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</si>
  <si>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</si>
  <si>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</si>
  <si>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</si>
  <si>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</si>
  <si>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Eric van Zyl</t>
  </si>
  <si>
    <t>eric@ijg.net</t>
  </si>
  <si>
    <t>+264 81 958 3530</t>
  </si>
  <si>
    <t>+264 81 958 3543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</si>
  <si>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</si>
  <si>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</si>
  <si>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</si>
  <si>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</si>
  <si>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</si>
  <si>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</si>
  <si>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</si>
  <si>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</si>
  <si>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</si>
  <si>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</si>
  <si>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</si>
  <si>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</si>
  <si>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</si>
  <si>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</si>
  <si>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</si>
  <si>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</si>
  <si>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The NSX Overall Index closed at 1855.18 points at the end of October, down from 1898.19 points in September, losing 1.6% m/m on a total return basis in October compared to a 3.5% m/m increase in September. The NSX Local Index increased 1.9% m/m compared to a 0.3% m/m increase in September. Over the last 12 months the NSX Overall Index returned 29.2% against 10.2% for the Local Index. The best performing share on the NSX in October was Nictus Holdings - Nam, gaining 15.8%, while Elevate Uranium Limited was the worst performer, dropping 19.0%.
The IJG All Bond Index (including Corporate Bonds) fell 1.33% m/m after a 2.90% m/m increase in September. Namibian bond premiums relative to SA yields generally decreased in October. The GC25 premium was unchanged at 0bps; the GC26 premium decreased by 4bps to -4bps; the GC27 premium decreased by 10bps to 36bps; the GC28 premium decreased by 2bps to -30bps; the GC30 premium was unchanged at -16bps; the GC32 premium decreased by 6bps to 27bps; the GC35 premium increased by 29bps to 9bps; the GC37 premium decreased by 11bps to 7bps; the GC40 premium decreased by 18bps to 30bps; the GC43 premium decreased by 11bps to 20bps; the GC45 premium decreased by 31bps to 19bps; the GC48 premium decreased by 36bps to 25bps; and the GC50 premium decreased by 44bps to 14bps.
The IJG Money Market Index (including NCD’s) increased by 0.68% m/m in October after rising by 0.67% m/m in September.</t>
  </si>
  <si>
    <t>NSX Local Index
1.94</t>
  </si>
  <si>
    <t>IJG Money Market Index
0.68</t>
  </si>
  <si>
    <t>IJG ILBI
0.41</t>
  </si>
  <si>
    <t>Nam CPI
-0.20</t>
  </si>
  <si>
    <t>NSX Capped Overall Index
-0.49</t>
  </si>
  <si>
    <t>IJG ALBI
-1.33</t>
  </si>
  <si>
    <t>NSX Overall Index
-1.62</t>
  </si>
  <si>
    <t>NSX Capped Overall Index
6.02</t>
  </si>
  <si>
    <t>NSX Overall Index
3.48</t>
  </si>
  <si>
    <t>IJG ALBI
3.30</t>
  </si>
  <si>
    <t>NSX Local Index
2.91</t>
  </si>
  <si>
    <t>IJG ILBI
2.64</t>
  </si>
  <si>
    <t>IJG Money Market Index
2.06</t>
  </si>
  <si>
    <t>Nam CPI
0.29</t>
  </si>
  <si>
    <t>NSX Capped Overall Index
19.72</t>
  </si>
  <si>
    <t>IJG ALBI
12.74</t>
  </si>
  <si>
    <t>NSX Overall Index
12.07</t>
  </si>
  <si>
    <t>IJG ILBI
5.58</t>
  </si>
  <si>
    <t>IJG Money Market Index
4.20</t>
  </si>
  <si>
    <t>NSX Local Index
4.00</t>
  </si>
  <si>
    <t>Nam CPI
1.17</t>
  </si>
  <si>
    <t>NSX Capped Overall Index
20.97</t>
  </si>
  <si>
    <t>NSX Overall Index
19.19</t>
  </si>
  <si>
    <t>IJG ALBI
11.96</t>
  </si>
  <si>
    <t>IJG ILBI
9.72</t>
  </si>
  <si>
    <t>NSX Local Index
9.10</t>
  </si>
  <si>
    <t>IJG Money Market Index
7.06</t>
  </si>
  <si>
    <t>Nam CPI
2.46</t>
  </si>
  <si>
    <t>NSX Capped Overall Index
31.76</t>
  </si>
  <si>
    <t>NSX Overall Index
29.17</t>
  </si>
  <si>
    <t>IJG ALBI
15.96</t>
  </si>
  <si>
    <t>IJG ILBI
12.25</t>
  </si>
  <si>
    <t>NSX Local Index
10.20</t>
  </si>
  <si>
    <t>IJG Money Market Index
8.52</t>
  </si>
  <si>
    <t>Nam CPI
3.39</t>
  </si>
  <si>
    <t>NSX Local Index
21.43</t>
  </si>
  <si>
    <t>NSX Capped Overall Index
19.02</t>
  </si>
  <si>
    <t>NSX Overall Index
14.18</t>
  </si>
  <si>
    <t>IJG ILBI
14.14</t>
  </si>
  <si>
    <t>IJG ALBI
13.87</t>
  </si>
  <si>
    <t>IJG Money Market Index
7.20</t>
  </si>
  <si>
    <t>Nam CPI
5.28</t>
  </si>
  <si>
    <t>NSX Capped Overall Index
13.91</t>
  </si>
  <si>
    <t>NSX Overall Index
12.62</t>
  </si>
  <si>
    <t>IJG ALBI
11.86</t>
  </si>
  <si>
    <t>IJG ILBI
11.26</t>
  </si>
  <si>
    <t>NSX Local Index
8.30</t>
  </si>
  <si>
    <t>IJG Money Market Index
6.41</t>
  </si>
  <si>
    <t>Nam CPI
4.34</t>
  </si>
  <si>
    <t>NSX Local Index
12.08</t>
  </si>
  <si>
    <t>IJG ALBI
10.65</t>
  </si>
  <si>
    <t>NSX Overall Index
10.30</t>
  </si>
  <si>
    <t>IJG Money Market Index
6.96</t>
  </si>
  <si>
    <t>Nam CPI
4.55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</si>
  <si>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</si>
  <si>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</si>
  <si>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</si>
  <si>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</si>
  <si>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</si>
  <si>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</si>
  <si>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</si>
  <si>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</si>
  <si>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</si>
  <si>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</si>
  <si>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</si>
  <si>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</si>
  <si>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</si>
  <si>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</si>
  <si>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</si>
  <si>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</si>
  <si>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</si>
  <si>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</si>
  <si>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</si>
  <si>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</si>
  <si>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</si>
  <si>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</si>
  <si>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</si>
  <si>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</si>
  <si>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</si>
  <si>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</si>
  <si>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</si>
  <si>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</si>
  <si>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</si>
  <si>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</si>
  <si>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</si>
  <si>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</si>
  <si>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</si>
  <si>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</si>
  <si>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</si>
  <si>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</si>
  <si>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</si>
  <si>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</si>
  <si>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</si>
  <si>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</si>
  <si>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B2G</t>
  </si>
  <si>
    <t>All-In-Price</t>
  </si>
  <si>
    <t>For more info, kindly contact Zane Feris (zane@ijg.net).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</si>
</sst>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i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 style="thin">
        <color indexed="54"/>
      </right>
      <top/>
      <bottom style="medium">
        <color rgb="FF1F497D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1">
    <xf numFmtId="0" fontId="0" fillId="0" borderId="0"/>
    <xf numFmtId="0" fontId="19" fillId="5" borderId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6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3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3" fillId="10" borderId="0" xfId="0" applyFont="1" applyFill="1" applyAlignment="1">
      <alignment vertical="center"/>
    </xf>
    <xf numFmtId="0" fontId="45" fillId="7" borderId="0" xfId="0" applyFont="1" applyFill="1"/>
    <xf numFmtId="0" fontId="46" fillId="7" borderId="0" xfId="0" applyFont="1" applyFill="1"/>
    <xf numFmtId="0" fontId="45" fillId="7" borderId="0" xfId="0" applyFont="1" applyFill="1" applyAlignment="1">
      <alignment horizontal="center" vertical="center"/>
    </xf>
    <xf numFmtId="2" fontId="45" fillId="7" borderId="0" xfId="0" applyNumberFormat="1" applyFont="1" applyFill="1" applyAlignment="1">
      <alignment horizontal="center" vertical="center"/>
    </xf>
    <xf numFmtId="0" fontId="47" fillId="7" borderId="0" xfId="0" applyFont="1" applyFill="1"/>
    <xf numFmtId="0" fontId="9" fillId="7" borderId="0" xfId="0" applyFont="1" applyFill="1"/>
    <xf numFmtId="0" fontId="46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165" fontId="9" fillId="7" borderId="0" xfId="2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2" fontId="49" fillId="7" borderId="0" xfId="0" applyNumberFormat="1" applyFont="1" applyFill="1" applyAlignment="1">
      <alignment horizontal="center" vertical="center"/>
    </xf>
    <xf numFmtId="2" fontId="45" fillId="7" borderId="0" xfId="0" applyNumberFormat="1" applyFont="1" applyFill="1" applyAlignment="1">
      <alignment vertical="center"/>
    </xf>
    <xf numFmtId="0" fontId="47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5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50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50" fillId="7" borderId="0" xfId="0" applyFont="1" applyFill="1" applyAlignment="1">
      <alignment horizontal="left"/>
    </xf>
    <xf numFmtId="0" fontId="52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3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1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3" fillId="7" borderId="0" xfId="0" applyFont="1" applyFill="1"/>
    <xf numFmtId="0" fontId="53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4" fillId="7" borderId="0" xfId="0" applyFont="1" applyFill="1"/>
    <xf numFmtId="0" fontId="2" fillId="7" borderId="0" xfId="0" applyFont="1" applyFill="1"/>
    <xf numFmtId="0" fontId="54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4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5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3" fillId="7" borderId="0" xfId="0" applyFont="1" applyFill="1" applyAlignment="1">
      <alignment horizontal="justify"/>
    </xf>
    <xf numFmtId="2" fontId="55" fillId="7" borderId="0" xfId="0" applyNumberFormat="1" applyFont="1" applyFill="1" applyAlignment="1">
      <alignment horizontal="center" vertical="center"/>
    </xf>
    <xf numFmtId="0" fontId="56" fillId="7" borderId="0" xfId="0" applyFont="1" applyFill="1" applyAlignment="1">
      <alignment horizontal="left"/>
    </xf>
    <xf numFmtId="0" fontId="56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8" fillId="7" borderId="0" xfId="0" applyFont="1" applyFill="1"/>
    <xf numFmtId="0" fontId="58" fillId="7" borderId="0" xfId="0" applyFont="1" applyFill="1" applyAlignment="1">
      <alignment vertical="center"/>
    </xf>
    <xf numFmtId="0" fontId="59" fillId="7" borderId="0" xfId="0" applyFont="1" applyFill="1"/>
    <xf numFmtId="0" fontId="59" fillId="0" borderId="0" xfId="0" applyFont="1" applyAlignment="1">
      <alignment horizontal="justify"/>
    </xf>
    <xf numFmtId="0" fontId="17" fillId="7" borderId="0" xfId="0" applyFont="1" applyFill="1"/>
    <xf numFmtId="0" fontId="62" fillId="11" borderId="0" xfId="0" applyFont="1" applyFill="1"/>
    <xf numFmtId="0" fontId="0" fillId="11" borderId="0" xfId="0" applyFill="1"/>
    <xf numFmtId="165" fontId="28" fillId="11" borderId="0" xfId="267" applyFill="1"/>
    <xf numFmtId="165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3" fillId="7" borderId="0" xfId="0" applyFont="1" applyFill="1"/>
    <xf numFmtId="0" fontId="31" fillId="7" borderId="12" xfId="0" applyFont="1" applyFill="1" applyBorder="1"/>
    <xf numFmtId="0" fontId="64" fillId="7" borderId="0" xfId="0" applyFont="1" applyFill="1"/>
    <xf numFmtId="1" fontId="64" fillId="7" borderId="0" xfId="0" applyNumberFormat="1" applyFont="1" applyFill="1"/>
    <xf numFmtId="0" fontId="43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5" fillId="7" borderId="14" xfId="0" applyFont="1" applyFill="1" applyBorder="1" applyAlignment="1">
      <alignment vertical="center"/>
    </xf>
    <xf numFmtId="0" fontId="65" fillId="7" borderId="15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16" xfId="0" quotePrefix="1" applyFont="1" applyFill="1" applyBorder="1" applyAlignment="1">
      <alignment vertical="center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6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6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3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 vertical="center" indent="1"/>
    </xf>
    <xf numFmtId="0" fontId="73" fillId="7" borderId="0" xfId="0" applyFont="1" applyFill="1" applyAlignment="1">
      <alignment horizontal="left" indent="1"/>
    </xf>
    <xf numFmtId="0" fontId="72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4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4" fillId="8" borderId="0" xfId="0" applyFont="1" applyFill="1"/>
    <xf numFmtId="0" fontId="72" fillId="8" borderId="0" xfId="0" applyFont="1" applyFill="1" applyAlignment="1">
      <alignment horizontal="center"/>
    </xf>
    <xf numFmtId="0" fontId="72" fillId="8" borderId="25" xfId="0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/>
    </xf>
    <xf numFmtId="0" fontId="72" fillId="8" borderId="24" xfId="0" applyFont="1" applyFill="1" applyBorder="1" applyAlignment="1">
      <alignment horizontal="left" vertical="center"/>
    </xf>
    <xf numFmtId="0" fontId="72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5" fillId="8" borderId="5" xfId="0" applyFont="1" applyFill="1" applyBorder="1" applyAlignment="1">
      <alignment horizontal="center"/>
    </xf>
    <xf numFmtId="0" fontId="71" fillId="8" borderId="6" xfId="0" applyFont="1" applyFill="1" applyBorder="1" applyAlignment="1">
      <alignment horizontal="center"/>
    </xf>
    <xf numFmtId="0" fontId="71" fillId="8" borderId="7" xfId="0" applyFont="1" applyFill="1" applyBorder="1" applyAlignment="1">
      <alignment horizontal="center"/>
    </xf>
    <xf numFmtId="0" fontId="71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6" fillId="8" borderId="4" xfId="0" applyFont="1" applyFill="1" applyBorder="1" applyAlignment="1">
      <alignment horizontal="center"/>
    </xf>
    <xf numFmtId="0" fontId="56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5" fillId="8" borderId="8" xfId="0" applyFont="1" applyFill="1" applyBorder="1" applyAlignment="1">
      <alignment horizontal="justify"/>
    </xf>
    <xf numFmtId="0" fontId="71" fillId="8" borderId="0" xfId="0" applyFont="1" applyFill="1" applyAlignment="1">
      <alignment horizontal="justify"/>
    </xf>
    <xf numFmtId="0" fontId="71" fillId="8" borderId="9" xfId="0" applyFont="1" applyFill="1" applyBorder="1" applyAlignment="1">
      <alignment horizontal="justify"/>
    </xf>
    <xf numFmtId="0" fontId="76" fillId="8" borderId="8" xfId="0" applyFont="1" applyFill="1" applyBorder="1" applyAlignment="1">
      <alignment horizontal="justify"/>
    </xf>
    <xf numFmtId="0" fontId="76" fillId="8" borderId="0" xfId="0" applyFont="1" applyFill="1" applyAlignment="1">
      <alignment horizontal="justify"/>
    </xf>
    <xf numFmtId="0" fontId="71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1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1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8" fillId="7" borderId="6" xfId="747" applyFont="1" applyFill="1" applyBorder="1" applyAlignment="1">
      <alignment horizontal="center"/>
    </xf>
    <xf numFmtId="14" fontId="78" fillId="7" borderId="6" xfId="747" applyNumberFormat="1" applyFont="1" applyFill="1" applyBorder="1" applyAlignment="1">
      <alignment horizontal="center"/>
    </xf>
    <xf numFmtId="0" fontId="78" fillId="7" borderId="7" xfId="747" applyFont="1" applyFill="1" applyBorder="1" applyAlignment="1">
      <alignment horizontal="center"/>
    </xf>
    <xf numFmtId="0" fontId="78" fillId="7" borderId="6" xfId="747" applyFont="1" applyFill="1" applyBorder="1" applyAlignment="1">
      <alignment horizontal="center" vertical="top"/>
    </xf>
    <xf numFmtId="0" fontId="78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8" fillId="7" borderId="0" xfId="747" applyFont="1" applyFill="1" applyAlignment="1">
      <alignment horizontal="center" vertical="top"/>
    </xf>
    <xf numFmtId="0" fontId="78" fillId="7" borderId="9" xfId="747" applyFont="1" applyFill="1" applyBorder="1" applyAlignment="1">
      <alignment horizontal="center" vertical="top"/>
    </xf>
    <xf numFmtId="0" fontId="78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8" fillId="7" borderId="8" xfId="747" applyFont="1" applyFill="1" applyBorder="1"/>
    <xf numFmtId="0" fontId="79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8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9" fillId="7" borderId="5" xfId="747" applyFont="1" applyFill="1" applyBorder="1" applyAlignment="1">
      <alignment horizontal="center"/>
    </xf>
    <xf numFmtId="0" fontId="78" fillId="4" borderId="29" xfId="747" applyFont="1" applyFill="1" applyBorder="1" applyAlignment="1">
      <alignment horizontal="center" vertical="top"/>
    </xf>
    <xf numFmtId="0" fontId="78" fillId="4" borderId="30" xfId="747" applyFont="1" applyFill="1" applyBorder="1" applyAlignment="1">
      <alignment horizontal="center" vertical="top"/>
    </xf>
    <xf numFmtId="0" fontId="78" fillId="4" borderId="31" xfId="747" applyFont="1" applyFill="1" applyBorder="1" applyAlignment="1">
      <alignment horizontal="center" vertical="top"/>
    </xf>
    <xf numFmtId="0" fontId="78" fillId="4" borderId="29" xfId="747" applyFont="1" applyFill="1" applyBorder="1" applyAlignment="1">
      <alignment horizontal="center"/>
    </xf>
    <xf numFmtId="0" fontId="78" fillId="4" borderId="30" xfId="747" applyFont="1" applyFill="1" applyBorder="1" applyAlignment="1">
      <alignment horizontal="center"/>
    </xf>
    <xf numFmtId="0" fontId="78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8" fillId="4" borderId="8" xfId="0" applyFont="1" applyFill="1" applyBorder="1" applyAlignment="1">
      <alignment horizontal="right"/>
    </xf>
    <xf numFmtId="0" fontId="78" fillId="4" borderId="0" xfId="0" applyFont="1" applyFill="1" applyAlignment="1">
      <alignment horizontal="right"/>
    </xf>
    <xf numFmtId="0" fontId="78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6" fillId="7" borderId="0" xfId="0" applyFont="1" applyFill="1"/>
    <xf numFmtId="165" fontId="78" fillId="4" borderId="8" xfId="2" applyFont="1" applyFill="1" applyBorder="1" applyAlignment="1">
      <alignment horizontal="right"/>
    </xf>
    <xf numFmtId="165" fontId="78" fillId="4" borderId="0" xfId="2" applyFont="1" applyFill="1" applyBorder="1" applyAlignment="1">
      <alignment horizontal="right"/>
    </xf>
    <xf numFmtId="165" fontId="78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8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9" fillId="7" borderId="8" xfId="0" applyFont="1" applyFill="1" applyBorder="1"/>
    <xf numFmtId="0" fontId="80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8" fillId="7" borderId="8" xfId="0" applyFont="1" applyFill="1" applyBorder="1" applyAlignment="1">
      <alignment horizontal="right"/>
    </xf>
    <xf numFmtId="0" fontId="78" fillId="7" borderId="0" xfId="0" applyFont="1" applyFill="1" applyAlignment="1">
      <alignment horizontal="right"/>
    </xf>
    <xf numFmtId="0" fontId="78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1" fillId="4" borderId="8" xfId="0" applyFont="1" applyFill="1" applyBorder="1" applyAlignment="1">
      <alignment horizontal="right"/>
    </xf>
    <xf numFmtId="0" fontId="61" fillId="4" borderId="0" xfId="0" applyFont="1" applyFill="1" applyAlignment="1">
      <alignment horizontal="right"/>
    </xf>
    <xf numFmtId="0" fontId="61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1" fillId="8" borderId="8" xfId="0" applyFont="1" applyFill="1" applyBorder="1" applyAlignment="1">
      <alignment horizontal="left" vertical="center"/>
    </xf>
    <xf numFmtId="0" fontId="82" fillId="8" borderId="0" xfId="0" applyFont="1" applyFill="1" applyAlignment="1">
      <alignment horizontal="right" vertical="center"/>
    </xf>
    <xf numFmtId="0" fontId="82" fillId="8" borderId="9" xfId="0" applyFont="1" applyFill="1" applyBorder="1" applyAlignment="1">
      <alignment horizontal="right" vertical="center"/>
    </xf>
    <xf numFmtId="0" fontId="81" fillId="7" borderId="0" xfId="0" applyFont="1" applyFill="1" applyAlignment="1">
      <alignment vertical="center"/>
    </xf>
    <xf numFmtId="167" fontId="81" fillId="4" borderId="8" xfId="0" applyNumberFormat="1" applyFont="1" applyFill="1" applyBorder="1" applyAlignment="1">
      <alignment vertical="center"/>
    </xf>
    <xf numFmtId="0" fontId="82" fillId="4" borderId="0" xfId="0" applyFont="1" applyFill="1" applyAlignment="1">
      <alignment horizontal="right" vertical="center" wrapText="1"/>
    </xf>
    <xf numFmtId="0" fontId="82" fillId="4" borderId="0" xfId="0" applyFont="1" applyFill="1" applyAlignment="1">
      <alignment horizontal="right" vertical="center"/>
    </xf>
    <xf numFmtId="0" fontId="82" fillId="4" borderId="9" xfId="0" applyFont="1" applyFill="1" applyBorder="1" applyAlignment="1">
      <alignment horizontal="right" vertical="center"/>
    </xf>
    <xf numFmtId="0" fontId="78" fillId="8" borderId="8" xfId="0" applyFont="1" applyFill="1" applyBorder="1" applyAlignment="1">
      <alignment horizontal="left" vertical="center"/>
    </xf>
    <xf numFmtId="165" fontId="58" fillId="8" borderId="0" xfId="2" applyFont="1" applyFill="1" applyBorder="1" applyAlignment="1">
      <alignment horizontal="center" vertical="center"/>
    </xf>
    <xf numFmtId="165" fontId="58" fillId="8" borderId="9" xfId="2" applyFont="1" applyFill="1" applyBorder="1" applyAlignment="1">
      <alignment horizontal="center" vertical="center"/>
    </xf>
    <xf numFmtId="0" fontId="78" fillId="4" borderId="8" xfId="0" applyFont="1" applyFill="1" applyBorder="1" applyAlignment="1">
      <alignment vertical="center"/>
    </xf>
    <xf numFmtId="165" fontId="17" fillId="4" borderId="0" xfId="2" applyFont="1" applyFill="1" applyBorder="1" applyAlignment="1">
      <alignment horizontal="center" vertical="center"/>
    </xf>
    <xf numFmtId="165" fontId="17" fillId="4" borderId="9" xfId="2" applyFont="1" applyFill="1" applyBorder="1" applyAlignment="1">
      <alignment horizontal="center" vertical="center"/>
    </xf>
    <xf numFmtId="165" fontId="58" fillId="7" borderId="0" xfId="2" applyFont="1" applyFill="1" applyBorder="1" applyAlignment="1">
      <alignment horizontal="center" vertical="center"/>
    </xf>
    <xf numFmtId="165" fontId="58" fillId="7" borderId="9" xfId="2" applyFont="1" applyFill="1" applyBorder="1" applyAlignment="1">
      <alignment horizontal="center" vertical="center"/>
    </xf>
    <xf numFmtId="0" fontId="79" fillId="8" borderId="8" xfId="0" applyFont="1" applyFill="1" applyBorder="1" applyAlignment="1">
      <alignment horizontal="left" vertical="center"/>
    </xf>
    <xf numFmtId="167" fontId="79" fillId="4" borderId="8" xfId="0" applyNumberFormat="1" applyFont="1" applyFill="1" applyBorder="1" applyAlignment="1">
      <alignment vertical="center"/>
    </xf>
    <xf numFmtId="0" fontId="79" fillId="4" borderId="8" xfId="0" applyFont="1" applyFill="1" applyBorder="1" applyAlignment="1">
      <alignment vertical="center"/>
    </xf>
    <xf numFmtId="0" fontId="78" fillId="8" borderId="10" xfId="0" applyFont="1" applyFill="1" applyBorder="1" applyAlignment="1">
      <alignment horizontal="left" vertical="center"/>
    </xf>
    <xf numFmtId="165" fontId="58" fillId="8" borderId="4" xfId="2" applyFont="1" applyFill="1" applyBorder="1" applyAlignment="1">
      <alignment horizontal="center" vertical="center"/>
    </xf>
    <xf numFmtId="165" fontId="58" fillId="8" borderId="11" xfId="2" applyFont="1" applyFill="1" applyBorder="1" applyAlignment="1">
      <alignment horizontal="center" vertical="center"/>
    </xf>
    <xf numFmtId="0" fontId="78" fillId="4" borderId="10" xfId="0" applyFont="1" applyFill="1" applyBorder="1" applyAlignment="1">
      <alignment vertical="center"/>
    </xf>
    <xf numFmtId="165" fontId="17" fillId="4" borderId="4" xfId="2" applyFont="1" applyFill="1" applyBorder="1" applyAlignment="1">
      <alignment horizontal="center" vertical="center"/>
    </xf>
    <xf numFmtId="165" fontId="17" fillId="4" borderId="11" xfId="2" applyFont="1" applyFill="1" applyBorder="1" applyAlignment="1">
      <alignment horizontal="center" vertical="center"/>
    </xf>
    <xf numFmtId="0" fontId="59" fillId="7" borderId="0" xfId="0" applyFont="1" applyFill="1" applyAlignment="1">
      <alignment horizontal="justify"/>
    </xf>
    <xf numFmtId="0" fontId="60" fillId="10" borderId="5" xfId="0" applyFont="1" applyFill="1" applyBorder="1" applyAlignment="1">
      <alignment vertical="center"/>
    </xf>
    <xf numFmtId="0" fontId="60" fillId="10" borderId="6" xfId="0" applyFont="1" applyFill="1" applyBorder="1" applyAlignment="1">
      <alignment vertical="center"/>
    </xf>
    <xf numFmtId="0" fontId="60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2" fillId="4" borderId="0" xfId="0" applyFont="1" applyFill="1" applyAlignment="1">
      <alignment horizontal="right" wrapText="1"/>
    </xf>
    <xf numFmtId="0" fontId="82" fillId="4" borderId="0" xfId="0" applyFont="1" applyFill="1" applyAlignment="1">
      <alignment horizontal="right"/>
    </xf>
    <xf numFmtId="0" fontId="82" fillId="4" borderId="9" xfId="0" applyFont="1" applyFill="1" applyBorder="1" applyAlignment="1">
      <alignment horizontal="right"/>
    </xf>
    <xf numFmtId="0" fontId="78" fillId="4" borderId="8" xfId="0" applyFont="1" applyFill="1" applyBorder="1"/>
    <xf numFmtId="167" fontId="79" fillId="4" borderId="8" xfId="0" applyNumberFormat="1" applyFont="1" applyFill="1" applyBorder="1"/>
    <xf numFmtId="0" fontId="79" fillId="8" borderId="8" xfId="0" applyFont="1" applyFill="1" applyBorder="1" applyAlignment="1">
      <alignment vertical="center"/>
    </xf>
    <xf numFmtId="0" fontId="79" fillId="4" borderId="8" xfId="0" applyFont="1" applyFill="1" applyBorder="1"/>
    <xf numFmtId="0" fontId="78" fillId="4" borderId="10" xfId="0" applyFont="1" applyFill="1" applyBorder="1"/>
    <xf numFmtId="0" fontId="60" fillId="10" borderId="29" xfId="0" applyFont="1" applyFill="1" applyBorder="1"/>
    <xf numFmtId="0" fontId="60" fillId="10" borderId="30" xfId="0" applyFont="1" applyFill="1" applyBorder="1"/>
    <xf numFmtId="0" fontId="60" fillId="10" borderId="31" xfId="0" applyFont="1" applyFill="1" applyBorder="1"/>
    <xf numFmtId="0" fontId="81" fillId="8" borderId="8" xfId="0" applyFont="1" applyFill="1" applyBorder="1" applyAlignment="1">
      <alignment horizontal="left"/>
    </xf>
    <xf numFmtId="0" fontId="82" fillId="8" borderId="8" xfId="0" applyFont="1" applyFill="1" applyBorder="1" applyAlignment="1">
      <alignment horizontal="left"/>
    </xf>
    <xf numFmtId="0" fontId="58" fillId="8" borderId="0" xfId="0" applyFont="1" applyFill="1" applyAlignment="1">
      <alignment horizontal="center" vertical="center"/>
    </xf>
    <xf numFmtId="0" fontId="58" fillId="8" borderId="0" xfId="0" applyFont="1" applyFill="1" applyAlignment="1">
      <alignment vertical="center"/>
    </xf>
    <xf numFmtId="0" fontId="58" fillId="8" borderId="9" xfId="0" applyFont="1" applyFill="1" applyBorder="1" applyAlignment="1">
      <alignment vertical="center"/>
    </xf>
    <xf numFmtId="0" fontId="78" fillId="8" borderId="8" xfId="0" applyFont="1" applyFill="1" applyBorder="1" applyAlignment="1">
      <alignment horizontal="left"/>
    </xf>
    <xf numFmtId="0" fontId="78" fillId="8" borderId="10" xfId="0" applyFont="1" applyFill="1" applyBorder="1" applyAlignment="1">
      <alignment horizontal="left"/>
    </xf>
    <xf numFmtId="0" fontId="60" fillId="10" borderId="5" xfId="0" applyFont="1" applyFill="1" applyBorder="1"/>
    <xf numFmtId="0" fontId="60" fillId="10" borderId="6" xfId="0" applyFont="1" applyFill="1" applyBorder="1"/>
    <xf numFmtId="0" fontId="60" fillId="10" borderId="7" xfId="0" applyFont="1" applyFill="1" applyBorder="1"/>
    <xf numFmtId="0" fontId="78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1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51" fillId="8" borderId="0" xfId="0" applyFont="1" applyFill="1" applyAlignment="1">
      <alignment horizontal="center"/>
    </xf>
    <xf numFmtId="0" fontId="51" fillId="8" borderId="9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50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5" fillId="7" borderId="8" xfId="0" applyFont="1" applyFill="1" applyBorder="1" applyAlignment="1">
      <alignment horizontal="left"/>
    </xf>
    <xf numFmtId="0" fontId="45" fillId="7" borderId="9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50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7" fillId="10" borderId="29" xfId="0" applyFont="1" applyFill="1" applyBorder="1" applyAlignment="1">
      <alignment vertical="center"/>
    </xf>
    <xf numFmtId="0" fontId="57" fillId="10" borderId="30" xfId="0" applyFont="1" applyFill="1" applyBorder="1"/>
    <xf numFmtId="0" fontId="57" fillId="10" borderId="31" xfId="0" applyFont="1" applyFill="1" applyBorder="1"/>
    <xf numFmtId="0" fontId="15" fillId="4" borderId="8" xfId="0" applyFont="1" applyFill="1" applyBorder="1"/>
    <xf numFmtId="0" fontId="78" fillId="4" borderId="0" xfId="0" applyFont="1" applyFill="1" applyAlignment="1">
      <alignment horizontal="center"/>
    </xf>
    <xf numFmtId="0" fontId="83" fillId="4" borderId="9" xfId="0" applyFont="1" applyFill="1" applyBorder="1" applyAlignment="1">
      <alignment horizontal="center"/>
    </xf>
    <xf numFmtId="0" fontId="71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1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1" fillId="4" borderId="6" xfId="0" applyFont="1" applyFill="1" applyBorder="1" applyAlignment="1">
      <alignment horizontal="center" wrapText="1"/>
    </xf>
    <xf numFmtId="0" fontId="71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" fillId="4" borderId="0" xfId="0" applyFont="1" applyFill="1"/>
    <xf numFmtId="0" fontId="72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2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10" fontId="41" fillId="12" borderId="33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/>
    </xf>
    <xf numFmtId="3" fontId="42" fillId="12" borderId="0" xfId="0" applyNumberFormat="1" applyFont="1" applyFill="1" applyAlignment="1">
      <alignment vertical="center"/>
    </xf>
    <xf numFmtId="0" fontId="1" fillId="7" borderId="0" xfId="0" quotePrefix="1" applyFont="1" applyFill="1" applyAlignment="1">
      <alignment horizontal="left" vertical="center"/>
    </xf>
    <xf numFmtId="0" fontId="66" fillId="7" borderId="34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8" fillId="7" borderId="8" xfId="747" applyFont="1" applyFill="1" applyBorder="1" applyAlignment="1">
      <alignment horizontal="left" wrapText="1"/>
    </xf>
    <xf numFmtId="0" fontId="68" fillId="7" borderId="0" xfId="0" applyFont="1" applyFill="1"/>
    <xf numFmtId="0" fontId="84" fillId="7" borderId="0" xfId="0" applyFont="1" applyFill="1" applyAlignment="1">
      <alignment vertical="center"/>
    </xf>
    <xf numFmtId="0" fontId="43" fillId="10" borderId="0" xfId="0" applyFont="1" applyFill="1" applyAlignment="1">
      <alignment horizontal="right" vertical="center"/>
    </xf>
    <xf numFmtId="0" fontId="85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7" fillId="13" borderId="36" xfId="0" applyFont="1" applyFill="1" applyBorder="1" applyAlignment="1">
      <alignment horizontal="center" vertical="center" wrapText="1"/>
    </xf>
    <xf numFmtId="0" fontId="88" fillId="14" borderId="36" xfId="0" applyFont="1" applyFill="1" applyBorder="1" applyAlignment="1">
      <alignment horizontal="center" vertical="center" wrapText="1"/>
    </xf>
    <xf numFmtId="0" fontId="88" fillId="15" borderId="36" xfId="0" applyFont="1" applyFill="1" applyBorder="1" applyAlignment="1">
      <alignment horizontal="center" vertical="center" wrapText="1"/>
    </xf>
    <xf numFmtId="0" fontId="88" fillId="19" borderId="36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8" borderId="36" xfId="0" applyFont="1" applyFill="1" applyBorder="1" applyAlignment="1">
      <alignment horizontal="center" vertical="center" wrapText="1"/>
    </xf>
    <xf numFmtId="0" fontId="88" fillId="17" borderId="36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8" fillId="20" borderId="36" xfId="0" applyFont="1" applyFill="1" applyBorder="1" applyAlignment="1">
      <alignment horizontal="center" vertical="center" wrapText="1"/>
    </xf>
    <xf numFmtId="0" fontId="29" fillId="7" borderId="35" xfId="368" applyFill="1" applyBorder="1" applyAlignment="1" applyProtection="1">
      <alignment vertical="center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0" fontId="88" fillId="8" borderId="0" xfId="0" applyFont="1" applyFill="1" applyAlignment="1">
      <alignment horizontal="center" vertical="center" wrapText="1"/>
    </xf>
    <xf numFmtId="165" fontId="2" fillId="4" borderId="0" xfId="2" applyFont="1" applyFill="1" applyAlignment="1">
      <alignment horizontal="right"/>
    </xf>
    <xf numFmtId="10" fontId="68" fillId="7" borderId="0" xfId="749" applyNumberFormat="1" applyFont="1" applyFill="1"/>
    <xf numFmtId="166" fontId="67" fillId="10" borderId="0" xfId="0" applyNumberFormat="1" applyFont="1" applyFill="1" applyAlignment="1">
      <alignment horizontal="center" vertical="center"/>
    </xf>
    <xf numFmtId="0" fontId="65" fillId="7" borderId="13" xfId="0" applyFont="1" applyFill="1" applyBorder="1" applyAlignment="1">
      <alignment horizontal="left" vertical="center"/>
    </xf>
    <xf numFmtId="0" fontId="65" fillId="7" borderId="14" xfId="0" applyFont="1" applyFill="1" applyBorder="1" applyAlignment="1">
      <alignment horizontal="left" vertical="center"/>
    </xf>
    <xf numFmtId="0" fontId="43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8" fillId="9" borderId="0" xfId="368" applyFont="1" applyFill="1" applyAlignment="1" applyProtection="1">
      <alignment horizontal="center" vertical="top" wrapText="1"/>
    </xf>
    <xf numFmtId="0" fontId="69" fillId="7" borderId="13" xfId="0" applyFont="1" applyFill="1" applyBorder="1" applyAlignment="1">
      <alignment horizontal="justify" vertical="top" wrapText="1"/>
    </xf>
    <xf numFmtId="0" fontId="69" fillId="7" borderId="14" xfId="0" applyFont="1" applyFill="1" applyBorder="1" applyAlignment="1">
      <alignment horizontal="justify" vertical="top" wrapText="1"/>
    </xf>
    <xf numFmtId="0" fontId="69" fillId="7" borderId="15" xfId="0" applyFont="1" applyFill="1" applyBorder="1" applyAlignment="1">
      <alignment horizontal="justify" vertical="top" wrapText="1"/>
    </xf>
    <xf numFmtId="0" fontId="69" fillId="7" borderId="16" xfId="0" applyFont="1" applyFill="1" applyBorder="1" applyAlignment="1">
      <alignment horizontal="justify" vertical="top" wrapText="1"/>
    </xf>
    <xf numFmtId="0" fontId="69" fillId="7" borderId="0" xfId="0" applyFont="1" applyFill="1" applyAlignment="1">
      <alignment horizontal="justify" vertical="top" wrapText="1"/>
    </xf>
    <xf numFmtId="0" fontId="69" fillId="7" borderId="17" xfId="0" applyFont="1" applyFill="1" applyBorder="1" applyAlignment="1">
      <alignment horizontal="justify" vertical="top" wrapText="1"/>
    </xf>
    <xf numFmtId="0" fontId="69" fillId="7" borderId="18" xfId="0" applyFont="1" applyFill="1" applyBorder="1" applyAlignment="1">
      <alignment horizontal="justify" vertical="top" wrapText="1"/>
    </xf>
    <xf numFmtId="0" fontId="69" fillId="7" borderId="19" xfId="0" applyFont="1" applyFill="1" applyBorder="1" applyAlignment="1">
      <alignment horizontal="justify" vertical="top" wrapText="1"/>
    </xf>
    <xf numFmtId="0" fontId="69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7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6" fillId="9" borderId="0" xfId="368" applyFont="1" applyFill="1" applyAlignment="1" applyProtection="1">
      <alignment horizontal="center" vertical="top" wrapText="1"/>
    </xf>
    <xf numFmtId="0" fontId="72" fillId="8" borderId="24" xfId="0" applyFont="1" applyFill="1" applyBorder="1" applyAlignment="1">
      <alignment horizontal="left" vertical="center"/>
    </xf>
    <xf numFmtId="0" fontId="72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3" fillId="10" borderId="0" xfId="0" applyFont="1" applyFill="1" applyAlignment="1">
      <alignment horizontal="center" vertical="center"/>
    </xf>
    <xf numFmtId="0" fontId="57" fillId="12" borderId="0" xfId="0" applyFont="1" applyFill="1" applyAlignment="1">
      <alignment horizontal="center" vertical="center"/>
    </xf>
    <xf numFmtId="0" fontId="72" fillId="8" borderId="24" xfId="0" applyFont="1" applyFill="1" applyBorder="1" applyAlignment="1">
      <alignment horizontal="left" vertical="center" indent="1"/>
    </xf>
    <xf numFmtId="0" fontId="72" fillId="8" borderId="0" xfId="0" applyFont="1" applyFill="1" applyAlignment="1">
      <alignment horizontal="left" vertical="center" indent="1"/>
    </xf>
    <xf numFmtId="0" fontId="72" fillId="8" borderId="24" xfId="0" applyFont="1" applyFill="1" applyBorder="1" applyAlignment="1">
      <alignment horizontal="left"/>
    </xf>
    <xf numFmtId="0" fontId="72" fillId="8" borderId="0" xfId="0" applyFont="1" applyFill="1" applyAlignment="1">
      <alignment horizontal="left"/>
    </xf>
    <xf numFmtId="0" fontId="57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1" fillId="8" borderId="8" xfId="0" applyFont="1" applyFill="1" applyBorder="1" applyAlignment="1">
      <alignment horizontal="justify"/>
    </xf>
    <xf numFmtId="0" fontId="71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3" fillId="10" borderId="0" xfId="0" applyFont="1" applyFill="1" applyAlignment="1">
      <alignment horizontal="right" vertical="center" indent="2"/>
    </xf>
    <xf numFmtId="0" fontId="77" fillId="10" borderId="0" xfId="0" applyFont="1" applyFill="1" applyAlignment="1">
      <alignment horizontal="center" vertical="center"/>
    </xf>
    <xf numFmtId="14" fontId="78" fillId="7" borderId="6" xfId="747" applyNumberFormat="1" applyFont="1" applyFill="1" applyBorder="1" applyAlignment="1">
      <alignment horizontal="center" vertical="top" wrapText="1"/>
    </xf>
    <xf numFmtId="14" fontId="78" fillId="7" borderId="0" xfId="747" applyNumberFormat="1" applyFont="1" applyFill="1" applyAlignment="1">
      <alignment horizontal="center" vertical="top" wrapText="1"/>
    </xf>
    <xf numFmtId="0" fontId="57" fillId="10" borderId="5" xfId="747" applyFont="1" applyFill="1" applyBorder="1" applyAlignment="1">
      <alignment horizontal="left"/>
    </xf>
    <xf numFmtId="0" fontId="57" fillId="10" borderId="6" xfId="747" applyFont="1" applyFill="1" applyBorder="1" applyAlignment="1">
      <alignment horizontal="left"/>
    </xf>
    <xf numFmtId="0" fontId="57" fillId="10" borderId="7" xfId="747" applyFont="1" applyFill="1" applyBorder="1" applyAlignment="1">
      <alignment horizontal="left"/>
    </xf>
    <xf numFmtId="0" fontId="57" fillId="10" borderId="29" xfId="747" applyFont="1" applyFill="1" applyBorder="1" applyAlignment="1">
      <alignment horizontal="left"/>
    </xf>
    <xf numFmtId="0" fontId="57" fillId="10" borderId="30" xfId="747" applyFont="1" applyFill="1" applyBorder="1" applyAlignment="1">
      <alignment horizontal="left"/>
    </xf>
    <xf numFmtId="0" fontId="57" fillId="10" borderId="31" xfId="747" applyFont="1" applyFill="1" applyBorder="1" applyAlignment="1">
      <alignment horizontal="left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57" fillId="10" borderId="29" xfId="747" applyFont="1" applyFill="1" applyBorder="1" applyAlignment="1">
      <alignment horizontal="center" vertical="center"/>
    </xf>
    <xf numFmtId="0" fontId="57" fillId="10" borderId="30" xfId="747" applyFont="1" applyFill="1" applyBorder="1" applyAlignment="1">
      <alignment horizontal="center" vertical="center"/>
    </xf>
    <xf numFmtId="0" fontId="57" fillId="10" borderId="31" xfId="747" applyFont="1" applyFill="1" applyBorder="1" applyAlignment="1">
      <alignment horizontal="center" vertical="center"/>
    </xf>
    <xf numFmtId="0" fontId="60" fillId="10" borderId="29" xfId="0" applyFont="1" applyFill="1" applyBorder="1" applyAlignment="1">
      <alignment horizontal="left" vertical="center"/>
    </xf>
    <xf numFmtId="0" fontId="60" fillId="10" borderId="30" xfId="0" applyFont="1" applyFill="1" applyBorder="1" applyAlignment="1">
      <alignment horizontal="left" vertical="center"/>
    </xf>
    <xf numFmtId="0" fontId="60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4" fillId="10" borderId="5" xfId="0" applyFont="1" applyFill="1" applyBorder="1" applyAlignment="1">
      <alignment horizontal="left"/>
    </xf>
    <xf numFmtId="0" fontId="54" fillId="10" borderId="6" xfId="0" applyFont="1" applyFill="1" applyBorder="1" applyAlignment="1">
      <alignment horizontal="left"/>
    </xf>
    <xf numFmtId="0" fontId="54" fillId="10" borderId="7" xfId="0" applyFont="1" applyFill="1" applyBorder="1" applyAlignment="1">
      <alignment horizontal="left"/>
    </xf>
    <xf numFmtId="0" fontId="54" fillId="10" borderId="29" xfId="0" applyFont="1" applyFill="1" applyBorder="1" applyAlignment="1">
      <alignment horizontal="left"/>
    </xf>
    <xf numFmtId="0" fontId="54" fillId="10" borderId="30" xfId="0" applyFont="1" applyFill="1" applyBorder="1" applyAlignment="1">
      <alignment horizontal="left"/>
    </xf>
    <xf numFmtId="0" fontId="54" fillId="10" borderId="31" xfId="0" applyFont="1" applyFill="1" applyBorder="1" applyAlignment="1">
      <alignment horizontal="left"/>
    </xf>
    <xf numFmtId="0" fontId="57" fillId="10" borderId="5" xfId="0" applyFont="1" applyFill="1" applyBorder="1" applyAlignment="1">
      <alignment horizontal="left" wrapText="1"/>
    </xf>
    <xf numFmtId="0" fontId="57" fillId="10" borderId="6" xfId="0" applyFont="1" applyFill="1" applyBorder="1" applyAlignment="1">
      <alignment horizontal="left"/>
    </xf>
    <xf numFmtId="0" fontId="57" fillId="10" borderId="7" xfId="0" applyFont="1" applyFill="1" applyBorder="1" applyAlignment="1">
      <alignment horizontal="left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-1.6188300000000044E-2</c:v>
                </c:pt>
                <c:pt idx="1">
                  <c:v>1.937546999999995E-2</c:v>
                </c:pt>
                <c:pt idx="2">
                  <c:v>-4.8646924344729614E-3</c:v>
                </c:pt>
                <c:pt idx="3">
                  <c:v>-1.3252815104768279E-2</c:v>
                </c:pt>
                <c:pt idx="4">
                  <c:v>4.121858409591006E-3</c:v>
                </c:pt>
                <c:pt idx="5">
                  <c:v>6.8305823395844456E-3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3.4839615665121615E-2</c:v>
                </c:pt>
                <c:pt idx="1">
                  <c:v>2.9106091776513132E-2</c:v>
                </c:pt>
                <c:pt idx="2">
                  <c:v>6.0237015338428401E-2</c:v>
                </c:pt>
                <c:pt idx="3">
                  <c:v>3.3006309341470086E-2</c:v>
                </c:pt>
                <c:pt idx="4">
                  <c:v>2.6412591414425979E-2</c:v>
                </c:pt>
                <c:pt idx="5">
                  <c:v>2.0576611393425148E-2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0.29167231030814622</c:v>
                </c:pt>
                <c:pt idx="1">
                  <c:v>0.1020182268080687</c:v>
                </c:pt>
                <c:pt idx="2">
                  <c:v>0.31756383053608594</c:v>
                </c:pt>
                <c:pt idx="3">
                  <c:v>0.15961129819585063</c:v>
                </c:pt>
                <c:pt idx="4">
                  <c:v>0.12247243687591404</c:v>
                </c:pt>
                <c:pt idx="5">
                  <c:v>8.5222579535564336E-2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0.19185942099297293</c:v>
                </c:pt>
                <c:pt idx="1">
                  <c:v>9.1040882710662796E-2</c:v>
                </c:pt>
                <c:pt idx="2">
                  <c:v>0.20972135022343696</c:v>
                </c:pt>
                <c:pt idx="3">
                  <c:v>0.11955532962430704</c:v>
                </c:pt>
                <c:pt idx="4">
                  <c:v>9.7162428691550881E-2</c:v>
                </c:pt>
                <c:pt idx="5">
                  <c:v>7.0577927801030116E-2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0.14178265183888761</c:v>
                </c:pt>
                <c:pt idx="1">
                  <c:v>0.21426659048152844</c:v>
                </c:pt>
                <c:pt idx="2">
                  <c:v>0.190195581944824</c:v>
                </c:pt>
                <c:pt idx="3">
                  <c:v>0.13873601606589192</c:v>
                </c:pt>
                <c:pt idx="4">
                  <c:v>0.14142423945077454</c:v>
                </c:pt>
                <c:pt idx="5">
                  <c:v>7.2031491429071615E-2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0.12622553192141606</c:v>
                </c:pt>
                <c:pt idx="1">
                  <c:v>8.2975116633650092E-2</c:v>
                </c:pt>
                <c:pt idx="2">
                  <c:v>0.13914913495034598</c:v>
                </c:pt>
                <c:pt idx="3">
                  <c:v>0.11860629889626795</c:v>
                </c:pt>
                <c:pt idx="4">
                  <c:v>0.11258413150885627</c:v>
                </c:pt>
                <c:pt idx="5">
                  <c:v>6.4080750914183415E-2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0.10301440604671729</c:v>
                </c:pt>
                <c:pt idx="1">
                  <c:v>0.1208071924271974</c:v>
                </c:pt>
                <c:pt idx="2">
                  <c:v>0</c:v>
                </c:pt>
                <c:pt idx="3">
                  <c:v>0.10651845007381787</c:v>
                </c:pt>
                <c:pt idx="4">
                  <c:v>0</c:v>
                </c:pt>
                <c:pt idx="5">
                  <c:v>6.9550487458467813E-2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103.4186</c:v>
              </c:pt>
              <c:pt idx="66">
                <c:v>103.1127911998</c:v>
              </c:pt>
              <c:pt idx="67">
                <c:v>106.87517072509831</c:v>
              </c:pt>
              <c:pt idx="68">
                <c:v>104.46289124666212</c:v>
              </c:pt>
              <c:pt idx="69">
                <c:v>104.2241935401635</c:v>
              </c:pt>
              <c:pt idx="70">
                <c:v>106.36610494160739</c:v>
              </c:pt>
              <c:pt idx="71">
                <c:v>103.21181809956403</c:v>
              </c:pt>
              <c:pt idx="72">
                <c:v>99.60105585516888</c:v>
              </c:pt>
              <c:pt idx="73">
                <c:v>108.80997027742607</c:v>
              </c:pt>
              <c:pt idx="74">
                <c:v>115.25543767677969</c:v>
              </c:pt>
              <c:pt idx="75">
                <c:v>112.72223841208175</c:v>
              </c:pt>
              <c:pt idx="76">
                <c:v>116.29023542453936</c:v>
              </c:pt>
              <c:pt idx="77">
                <c:v>120.92579678903236</c:v>
              </c:pt>
              <c:pt idx="78">
                <c:v>130.38799853618059</c:v>
              </c:pt>
              <c:pt idx="79">
                <c:v>136.31452423364561</c:v>
              </c:pt>
              <c:pt idx="80">
                <c:v>143.92537306518275</c:v>
              </c:pt>
              <c:pt idx="81">
                <c:v>139.48887344044849</c:v>
              </c:pt>
              <c:pt idx="82">
                <c:v>143.5478601686921</c:v>
              </c:pt>
              <c:pt idx="83">
                <c:v>135.77919352422262</c:v>
              </c:pt>
              <c:pt idx="84">
                <c:v>131.44865192596106</c:v>
              </c:pt>
              <c:pt idx="85">
                <c:v>135.81931960249926</c:v>
              </c:pt>
              <c:pt idx="86">
                <c:v>135.56112707593493</c:v>
              </c:pt>
              <c:pt idx="87">
                <c:v>135.35060064558598</c:v>
              </c:pt>
              <c:pt idx="88">
                <c:v>131.48525819234933</c:v>
              </c:pt>
              <c:pt idx="89">
                <c:v>131.32892222035863</c:v>
              </c:pt>
              <c:pt idx="90">
                <c:v>136.18651639544527</c:v>
              </c:pt>
              <c:pt idx="91">
                <c:v>141.54736242683558</c:v>
              </c:pt>
              <c:pt idx="92">
                <c:v>142.20640694629492</c:v>
              </c:pt>
              <c:pt idx="93">
                <c:v>139.36441190347321</c:v>
              </c:pt>
              <c:pt idx="94">
                <c:v>145.53658297785424</c:v>
              </c:pt>
              <c:pt idx="95">
                <c:v>141.68481177276237</c:v>
              </c:pt>
              <c:pt idx="96">
                <c:v>146.93905133254347</c:v>
              </c:pt>
              <c:pt idx="97">
                <c:v>135.38464597006026</c:v>
              </c:pt>
              <c:pt idx="98">
                <c:v>129.68562929795058</c:v>
              </c:pt>
              <c:pt idx="99">
                <c:v>135.99820698965763</c:v>
              </c:pt>
              <c:pt idx="100">
                <c:v>143.24391946165261</c:v>
              </c:pt>
              <c:pt idx="101">
                <c:v>139.78271663570067</c:v>
              </c:pt>
              <c:pt idx="102">
                <c:v>142.51518918049533</c:v>
              </c:pt>
              <c:pt idx="103">
                <c:v>135.33342125212263</c:v>
              </c:pt>
              <c:pt idx="104">
                <c:v>125.17867798846962</c:v>
              </c:pt>
              <c:pt idx="105">
                <c:v>99.329531341206618</c:v>
              </c:pt>
              <c:pt idx="106">
                <c:v>111.42339842965524</c:v>
              </c:pt>
              <c:pt idx="107">
                <c:v>113.08004151750737</c:v>
              </c:pt>
              <c:pt idx="108">
                <c:v>119.04478754747285</c:v>
              </c:pt>
              <c:pt idx="109">
                <c:v>123.20754567843289</c:v>
              </c:pt>
              <c:pt idx="110">
                <c:v>119.38651006430766</c:v>
              </c:pt>
              <c:pt idx="111">
                <c:v>122.53043442034115</c:v>
              </c:pt>
              <c:pt idx="112">
                <c:v>113.95943053263829</c:v>
              </c:pt>
              <c:pt idx="113">
                <c:v>132.28228361139801</c:v>
              </c:pt>
              <c:pt idx="114">
                <c:v>140.02066492038119</c:v>
              </c:pt>
              <c:pt idx="115">
                <c:v>140.02290525101992</c:v>
              </c:pt>
              <c:pt idx="116">
                <c:v>151.67897197573583</c:v>
              </c:pt>
              <c:pt idx="117">
                <c:v>153.97933526471985</c:v>
              </c:pt>
              <c:pt idx="118">
                <c:v>160.40489292531663</c:v>
              </c:pt>
              <c:pt idx="119">
                <c:v>165.86491507560146</c:v>
              </c:pt>
              <c:pt idx="120">
                <c:v>159.32054898637853</c:v>
              </c:pt>
              <c:pt idx="121">
                <c:v>168.91722225457303</c:v>
              </c:pt>
              <c:pt idx="122">
                <c:v>180.14683919005705</c:v>
              </c:pt>
              <c:pt idx="123">
                <c:v>171.73091930361517</c:v>
              </c:pt>
              <c:pt idx="124">
                <c:v>174.36235218010447</c:v>
              </c:pt>
              <c:pt idx="125">
                <c:v>173.97282668533413</c:v>
              </c:pt>
              <c:pt idx="126">
                <c:v>187.74590742835863</c:v>
              </c:pt>
              <c:pt idx="127">
                <c:v>193.64826326609139</c:v>
              </c:pt>
              <c:pt idx="128">
                <c:v>213.03245441902715</c:v>
              </c:pt>
              <c:pt idx="129">
                <c:v>227.39936314504632</c:v>
              </c:pt>
              <c:pt idx="130">
                <c:v>212.91834430060663</c:v>
              </c:pt>
              <c:pt idx="131">
                <c:v>222.84779128706543</c:v>
              </c:pt>
              <c:pt idx="132">
                <c:v>183.73766073058684</c:v>
              </c:pt>
              <c:pt idx="133">
                <c:v>191.87004393415762</c:v>
              </c:pt>
              <c:pt idx="134">
                <c:v>186.46563848796376</c:v>
              </c:pt>
              <c:pt idx="135">
                <c:v>181.34403714133725</c:v>
              </c:pt>
              <c:pt idx="136">
                <c:v>194.31701961659275</c:v>
              </c:pt>
              <c:pt idx="137">
                <c:v>217.14783147559723</c:v>
              </c:pt>
              <c:pt idx="138">
                <c:v>205.91421825491597</c:v>
              </c:pt>
              <c:pt idx="139">
                <c:v>223.04044354563743</c:v>
              </c:pt>
              <c:pt idx="140">
                <c:v>211.8581213240999</c:v>
              </c:pt>
              <c:pt idx="141">
                <c:v>202.29958923086647</c:v>
              </c:pt>
              <c:pt idx="142">
                <c:v>203.84740766402254</c:v>
              </c:pt>
              <c:pt idx="143">
                <c:v>193.18638801365367</c:v>
              </c:pt>
              <c:pt idx="144">
                <c:v>205.79627209642706</c:v>
              </c:pt>
              <c:pt idx="145">
                <c:v>216.24055432512128</c:v>
              </c:pt>
              <c:pt idx="146">
                <c:v>212.8202363916555</c:v>
              </c:pt>
              <c:pt idx="147">
                <c:v>207.97385566090216</c:v>
              </c:pt>
              <c:pt idx="148">
                <c:v>200.9322165435172</c:v>
              </c:pt>
              <c:pt idx="149">
                <c:v>215.27253785940067</c:v>
              </c:pt>
              <c:pt idx="150">
                <c:v>217.75938989673162</c:v>
              </c:pt>
              <c:pt idx="151">
                <c:v>209.94553624184891</c:v>
              </c:pt>
              <c:pt idx="152">
                <c:v>201.78968332105978</c:v>
              </c:pt>
              <c:pt idx="153">
                <c:v>206.54927034889477</c:v>
              </c:pt>
              <c:pt idx="154">
                <c:v>231.58864353139265</c:v>
              </c:pt>
              <c:pt idx="155">
                <c:v>230.477858709218</c:v>
              </c:pt>
              <c:pt idx="156">
                <c:v>246.49258275950635</c:v>
              </c:pt>
              <c:pt idx="157">
                <c:v>250.80077765605117</c:v>
              </c:pt>
              <c:pt idx="158">
                <c:v>254.98064097252137</c:v>
              </c:pt>
              <c:pt idx="159">
                <c:v>263.809202877036</c:v>
              </c:pt>
              <c:pt idx="160">
                <c:v>259.53858035810168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99.603999999999999</c:v>
              </c:pt>
              <c:pt idx="66">
                <c:v>99.678702999999999</c:v>
              </c:pt>
              <c:pt idx="67">
                <c:v>101.09892516034401</c:v>
              </c:pt>
              <c:pt idx="68">
                <c:v>105.24428438869359</c:v>
              </c:pt>
              <c:pt idx="69">
                <c:v>105.39930921959814</c:v>
              </c:pt>
              <c:pt idx="70">
                <c:v>105.53137455405029</c:v>
              </c:pt>
              <c:pt idx="71">
                <c:v>105.60229163775061</c:v>
              </c:pt>
              <c:pt idx="72">
                <c:v>105.94222541453254</c:v>
              </c:pt>
              <c:pt idx="73">
                <c:v>105.94043287207853</c:v>
              </c:pt>
              <c:pt idx="74">
                <c:v>107.51682651321507</c:v>
              </c:pt>
              <c:pt idx="75">
                <c:v>111.95082043862004</c:v>
              </c:pt>
              <c:pt idx="76">
                <c:v>112.57808088553763</c:v>
              </c:pt>
              <c:pt idx="77">
                <c:v>112.5884380689791</c:v>
              </c:pt>
              <c:pt idx="78">
                <c:v>114.03373584847058</c:v>
              </c:pt>
              <c:pt idx="79">
                <c:v>115.03403977933337</c:v>
              </c:pt>
              <c:pt idx="80">
                <c:v>118.94807298282518</c:v>
              </c:pt>
              <c:pt idx="81">
                <c:v>121.17775461088824</c:v>
              </c:pt>
              <c:pt idx="82">
                <c:v>121.21616795909988</c:v>
              </c:pt>
              <c:pt idx="83">
                <c:v>121.09798219533975</c:v>
              </c:pt>
              <c:pt idx="84">
                <c:v>120.06186785967643</c:v>
              </c:pt>
              <c:pt idx="85">
                <c:v>119.94384704357037</c:v>
              </c:pt>
              <c:pt idx="86">
                <c:v>119.64746579752571</c:v>
              </c:pt>
              <c:pt idx="87">
                <c:v>120.85590520208072</c:v>
              </c:pt>
              <c:pt idx="88">
                <c:v>123.28776772655698</c:v>
              </c:pt>
              <c:pt idx="89">
                <c:v>122.12171201939921</c:v>
              </c:pt>
              <c:pt idx="90">
                <c:v>122.61691556163787</c:v>
              </c:pt>
              <c:pt idx="91">
                <c:v>121.99941677486946</c:v>
              </c:pt>
              <c:pt idx="92">
                <c:v>121.66599236882372</c:v>
              </c:pt>
              <c:pt idx="93">
                <c:v>125.1509930542363</c:v>
              </c:pt>
              <c:pt idx="94">
                <c:v>126.62201782659579</c:v>
              </c:pt>
              <c:pt idx="95">
                <c:v>126.26975537300221</c:v>
              </c:pt>
              <c:pt idx="96">
                <c:v>122.97070547437178</c:v>
              </c:pt>
              <c:pt idx="97">
                <c:v>122.16869053326792</c:v>
              </c:pt>
              <c:pt idx="98">
                <c:v>119.75891311249922</c:v>
              </c:pt>
              <c:pt idx="99">
                <c:v>127.48432107956032</c:v>
              </c:pt>
              <c:pt idx="100">
                <c:v>126.66268463020255</c:v>
              </c:pt>
              <c:pt idx="101">
                <c:v>126.15742718121268</c:v>
              </c:pt>
              <c:pt idx="102">
                <c:v>126.17761236956167</c:v>
              </c:pt>
              <c:pt idx="103">
                <c:v>124.71824210489531</c:v>
              </c:pt>
              <c:pt idx="104">
                <c:v>122.84160671594293</c:v>
              </c:pt>
              <c:pt idx="105">
                <c:v>116.35692113901503</c:v>
              </c:pt>
              <c:pt idx="106">
                <c:v>114.21351029471323</c:v>
              </c:pt>
              <c:pt idx="107">
                <c:v>112.35171586339911</c:v>
              </c:pt>
              <c:pt idx="108">
                <c:v>107.83888449231397</c:v>
              </c:pt>
              <c:pt idx="109">
                <c:v>100.77069264714973</c:v>
              </c:pt>
              <c:pt idx="110">
                <c:v>94.120431556593729</c:v>
              </c:pt>
              <c:pt idx="111">
                <c:v>98.002899358303225</c:v>
              </c:pt>
              <c:pt idx="112">
                <c:v>98.670593111631334</c:v>
              </c:pt>
              <c:pt idx="113">
                <c:v>100.15282276135427</c:v>
              </c:pt>
              <c:pt idx="114">
                <c:v>97.607338618051699</c:v>
              </c:pt>
              <c:pt idx="115">
                <c:v>93.18797114744217</c:v>
              </c:pt>
              <c:pt idx="116">
                <c:v>89.549353626019141</c:v>
              </c:pt>
              <c:pt idx="117">
                <c:v>95.673902568563463</c:v>
              </c:pt>
              <c:pt idx="118">
                <c:v>96.449817918394515</c:v>
              </c:pt>
              <c:pt idx="119">
                <c:v>96.557359465373523</c:v>
              </c:pt>
              <c:pt idx="120">
                <c:v>97.472530118386345</c:v>
              </c:pt>
              <c:pt idx="121">
                <c:v>102.16232343250239</c:v>
              </c:pt>
              <c:pt idx="122">
                <c:v>101.93623821074625</c:v>
              </c:pt>
              <c:pt idx="123">
                <c:v>102.74642743204527</c:v>
              </c:pt>
              <c:pt idx="124">
                <c:v>105.38988751701693</c:v>
              </c:pt>
              <c:pt idx="125">
                <c:v>121.16380276146388</c:v>
              </c:pt>
              <c:pt idx="126">
                <c:v>119.21924489094513</c:v>
              </c:pt>
              <c:pt idx="127">
                <c:v>116.72935096139774</c:v>
              </c:pt>
              <c:pt idx="128">
                <c:v>117.59151394759861</c:v>
              </c:pt>
              <c:pt idx="129">
                <c:v>116.75332163618013</c:v>
              </c:pt>
              <c:pt idx="130">
                <c:v>113.32147450000626</c:v>
              </c:pt>
              <c:pt idx="131">
                <c:v>112.16117592260069</c:v>
              </c:pt>
              <c:pt idx="132">
                <c:v>114.67010702358982</c:v>
              </c:pt>
              <c:pt idx="133">
                <c:v>109.21550116001204</c:v>
              </c:pt>
              <c:pt idx="134">
                <c:v>108.87793461256165</c:v>
              </c:pt>
              <c:pt idx="135">
                <c:v>111.72384812788752</c:v>
              </c:pt>
              <c:pt idx="136">
                <c:v>119.98623895794439</c:v>
              </c:pt>
              <c:pt idx="137">
                <c:v>120.86546092129414</c:v>
              </c:pt>
              <c:pt idx="138">
                <c:v>121.53079627595524</c:v>
              </c:pt>
              <c:pt idx="139">
                <c:v>125.56202990790293</c:v>
              </c:pt>
              <c:pt idx="140">
                <c:v>126.29981858381848</c:v>
              </c:pt>
              <c:pt idx="141">
                <c:v>148.45493617836155</c:v>
              </c:pt>
              <c:pt idx="142">
                <c:v>151.83467610089173</c:v>
              </c:pt>
              <c:pt idx="143">
                <c:v>156.48985742619408</c:v>
              </c:pt>
              <c:pt idx="144">
                <c:v>165.79096198890159</c:v>
              </c:pt>
              <c:pt idx="145">
                <c:v>166.55172200245119</c:v>
              </c:pt>
              <c:pt idx="146">
                <c:v>168.85894635217895</c:v>
              </c:pt>
              <c:pt idx="147">
                <c:v>171.38697416416454</c:v>
              </c:pt>
              <c:pt idx="148">
                <c:v>171.15955907427639</c:v>
              </c:pt>
              <c:pt idx="149">
                <c:v>174.45252350524024</c:v>
              </c:pt>
              <c:pt idx="150">
                <c:v>172.88165529018588</c:v>
              </c:pt>
              <c:pt idx="151">
                <c:v>176.12083686518147</c:v>
              </c:pt>
              <c:pt idx="152">
                <c:v>175.34284948645507</c:v>
              </c:pt>
              <c:pt idx="153">
                <c:v>178.4410910065979</c:v>
              </c:pt>
              <c:pt idx="154">
                <c:v>181.3715826495156</c:v>
              </c:pt>
              <c:pt idx="155">
                <c:v>180.75629225138792</c:v>
              </c:pt>
              <c:pt idx="156">
                <c:v>182.97644044878018</c:v>
              </c:pt>
              <c:pt idx="157">
                <c:v>183.28620858387356</c:v>
              </c:pt>
              <c:pt idx="158">
                <c:v>184.44447478184682</c:v>
              </c:pt>
              <c:pt idx="159">
                <c:v>185.03579823466319</c:v>
              </c:pt>
              <c:pt idx="160">
                <c:v>188.62095379228495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99.065825178892695</c:v>
              </c:pt>
              <c:pt idx="66">
                <c:v>100.22477655803151</c:v>
              </c:pt>
              <c:pt idx="67">
                <c:v>101.16213580862969</c:v>
              </c:pt>
              <c:pt idx="68">
                <c:v>102.11207848969563</c:v>
              </c:pt>
              <c:pt idx="69">
                <c:v>102.83549701767168</c:v>
              </c:pt>
              <c:pt idx="70">
                <c:v>104.1602070897395</c:v>
              </c:pt>
              <c:pt idx="71">
                <c:v>105.62802281170254</c:v>
              </c:pt>
              <c:pt idx="72">
                <c:v>105.55130560580602</c:v>
              </c:pt>
              <c:pt idx="73">
                <c:v>107.77473975208612</c:v>
              </c:pt>
              <c:pt idx="74">
                <c:v>109.21953432253449</c:v>
              </c:pt>
              <c:pt idx="75">
                <c:v>110.46204002036791</c:v>
              </c:pt>
              <c:pt idx="76">
                <c:v>109.04059838169147</c:v>
              </c:pt>
              <c:pt idx="77">
                <c:v>108.87111173450117</c:v>
              </c:pt>
              <c:pt idx="78">
                <c:v>113.38499478621468</c:v>
              </c:pt>
              <c:pt idx="79">
                <c:v>115.19277212598516</c:v>
              </c:pt>
              <c:pt idx="80">
                <c:v>116.6239033070338</c:v>
              </c:pt>
              <c:pt idx="81">
                <c:v>118.59828234491131</c:v>
              </c:pt>
              <c:pt idx="82">
                <c:v>118.13674548252106</c:v>
              </c:pt>
              <c:pt idx="83">
                <c:v>117.4149090311108</c:v>
              </c:pt>
              <c:pt idx="84">
                <c:v>117.34298242234537</c:v>
              </c:pt>
              <c:pt idx="85">
                <c:v>119.22835727335666</c:v>
              </c:pt>
              <c:pt idx="86">
                <c:v>118.66319461965138</c:v>
              </c:pt>
              <c:pt idx="87">
                <c:v>119.88470903641506</c:v>
              </c:pt>
              <c:pt idx="88">
                <c:v>120.6285559930962</c:v>
              </c:pt>
              <c:pt idx="89">
                <c:v>124.40065296890239</c:v>
              </c:pt>
              <c:pt idx="90">
                <c:v>125.87508872288203</c:v>
              </c:pt>
              <c:pt idx="91">
                <c:v>128.75976761764011</c:v>
              </c:pt>
              <c:pt idx="92">
                <c:v>129.21543024360227</c:v>
              </c:pt>
              <c:pt idx="93">
                <c:v>131.01515461860464</c:v>
              </c:pt>
              <c:pt idx="94">
                <c:v>132.54066927017902</c:v>
              </c:pt>
              <c:pt idx="95">
                <c:v>133.49796998831621</c:v>
              </c:pt>
              <c:pt idx="96">
                <c:v>136.64086363168357</c:v>
              </c:pt>
              <c:pt idx="97">
                <c:v>136.28453589101008</c:v>
              </c:pt>
              <c:pt idx="98">
                <c:v>138.16861924873135</c:v>
              </c:pt>
              <c:pt idx="99">
                <c:v>138.72314454068689</c:v>
              </c:pt>
              <c:pt idx="100">
                <c:v>138.63300387216051</c:v>
              </c:pt>
              <c:pt idx="101">
                <c:v>139.42379454413046</c:v>
              </c:pt>
              <c:pt idx="102">
                <c:v>141.08316877437181</c:v>
              </c:pt>
              <c:pt idx="103">
                <c:v>143.06900411746912</c:v>
              </c:pt>
              <c:pt idx="104">
                <c:v>142.22022854718975</c:v>
              </c:pt>
              <c:pt idx="105">
                <c:v>133.06100535481687</c:v>
              </c:pt>
              <c:pt idx="106">
                <c:v>139.42068322949527</c:v>
              </c:pt>
              <c:pt idx="107">
                <c:v>147.88834098655155</c:v>
              </c:pt>
              <c:pt idx="108">
                <c:v>148.61865032176721</c:v>
              </c:pt>
              <c:pt idx="109">
                <c:v>150.5495100634013</c:v>
              </c:pt>
              <c:pt idx="110">
                <c:v>151.68847135743709</c:v>
              </c:pt>
              <c:pt idx="111">
                <c:v>152.36154558762874</c:v>
              </c:pt>
              <c:pt idx="112">
                <c:v>154.3298098176349</c:v>
              </c:pt>
              <c:pt idx="113">
                <c:v>157.54428963262538</c:v>
              </c:pt>
              <c:pt idx="114">
                <c:v>161.42366895376611</c:v>
              </c:pt>
              <c:pt idx="115">
                <c:v>162.44164174602736</c:v>
              </c:pt>
              <c:pt idx="116">
                <c:v>160.91474743959526</c:v>
              </c:pt>
              <c:pt idx="117">
                <c:v>159.36337015209452</c:v>
              </c:pt>
              <c:pt idx="118">
                <c:v>161.81628090198947</c:v>
              </c:pt>
              <c:pt idx="119">
                <c:v>165.75590699350627</c:v>
              </c:pt>
              <c:pt idx="120">
                <c:v>164.77866814285639</c:v>
              </c:pt>
              <c:pt idx="121">
                <c:v>166.47927491593947</c:v>
              </c:pt>
              <c:pt idx="122">
                <c:v>168.1796290368423</c:v>
              </c:pt>
              <c:pt idx="123">
                <c:v>165.77888797087684</c:v>
              </c:pt>
              <c:pt idx="124">
                <c:v>164.43102567552455</c:v>
              </c:pt>
              <c:pt idx="125">
                <c:v>164.98954151994684</c:v>
              </c:pt>
              <c:pt idx="126">
                <c:v>168.59448174293163</c:v>
              </c:pt>
              <c:pt idx="127">
                <c:v>168.87098006488114</c:v>
              </c:pt>
              <c:pt idx="128">
                <c:v>167.33932515099201</c:v>
              </c:pt>
              <c:pt idx="129">
                <c:v>168.55467696134897</c:v>
              </c:pt>
              <c:pt idx="130">
                <c:v>168.82176192414278</c:v>
              </c:pt>
              <c:pt idx="131">
                <c:v>171.67504911842727</c:v>
              </c:pt>
              <c:pt idx="132">
                <c:v>170.12707005341304</c:v>
              </c:pt>
              <c:pt idx="133">
                <c:v>173.85021946152446</c:v>
              </c:pt>
              <c:pt idx="134">
                <c:v>175.01622403293462</c:v>
              </c:pt>
              <c:pt idx="135">
                <c:v>175.10302335264541</c:v>
              </c:pt>
              <c:pt idx="136">
                <c:v>175.75989624949221</c:v>
              </c:pt>
              <c:pt idx="137">
                <c:v>180.73506141757207</c:v>
              </c:pt>
              <c:pt idx="138">
                <c:v>182.66412054894715</c:v>
              </c:pt>
              <c:pt idx="139">
                <c:v>187.49027299955509</c:v>
              </c:pt>
              <c:pt idx="140">
                <c:v>186.99940523568452</c:v>
              </c:pt>
              <c:pt idx="141">
                <c:v>190.5554120922713</c:v>
              </c:pt>
              <c:pt idx="142">
                <c:v>190.6748720557014</c:v>
              </c:pt>
              <c:pt idx="143">
                <c:v>188.30366217698736</c:v>
              </c:pt>
              <c:pt idx="144">
                <c:v>197.92459967908914</c:v>
              </c:pt>
              <c:pt idx="145">
                <c:v>202.58138314258235</c:v>
              </c:pt>
              <c:pt idx="146">
                <c:v>205.63152900841263</c:v>
              </c:pt>
              <c:pt idx="147">
                <c:v>203.30027500599419</c:v>
              </c:pt>
              <c:pt idx="148">
                <c:v>209.34678242158679</c:v>
              </c:pt>
              <c:pt idx="149">
                <c:v>214.61151316189117</c:v>
              </c:pt>
              <c:pt idx="150">
                <c:v>216.83688846221173</c:v>
              </c:pt>
              <c:pt idx="151">
                <c:v>215.17950107896172</c:v>
              </c:pt>
              <c:pt idx="152">
                <c:v>211.0155411080388</c:v>
              </c:pt>
              <c:pt idx="153">
                <c:v>206.81160010501711</c:v>
              </c:pt>
              <c:pt idx="154">
                <c:v>215.32614407886092</c:v>
              </c:pt>
              <c:pt idx="155">
                <c:v>216.04834966266185</c:v>
              </c:pt>
              <c:pt idx="156">
                <c:v>227.28752558361651</c:v>
              </c:pt>
              <c:pt idx="157">
                <c:v>235.00427048870384</c:v>
              </c:pt>
              <c:pt idx="158">
                <c:v>239.09449759998085</c:v>
              </c:pt>
              <c:pt idx="159">
                <c:v>246.02136986364519</c:v>
              </c:pt>
              <c:pt idx="160">
                <c:v>242.7608941370205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100.64131194413403</c:v>
              </c:pt>
              <c:pt idx="66">
                <c:v>101.31857035512793</c:v>
              </c:pt>
              <c:pt idx="67">
                <c:v>102.00621756252762</c:v>
              </c:pt>
              <c:pt idx="68">
                <c:v>102.63552317363595</c:v>
              </c:pt>
              <c:pt idx="69">
                <c:v>103.34065616154616</c:v>
              </c:pt>
              <c:pt idx="70">
                <c:v>104.03095355968536</c:v>
              </c:pt>
              <c:pt idx="71">
                <c:v>104.75194438921166</c:v>
              </c:pt>
              <c:pt idx="72">
                <c:v>105.45713907904022</c:v>
              </c:pt>
              <c:pt idx="73">
                <c:v>106.19224871812837</c:v>
              </c:pt>
              <c:pt idx="74">
                <c:v>106.92618627900565</c:v>
              </c:pt>
              <c:pt idx="75">
                <c:v>107.63098450789941</c:v>
              </c:pt>
              <c:pt idx="76">
                <c:v>108.35451989160882</c:v>
              </c:pt>
              <c:pt idx="77">
                <c:v>109.05045736075056</c:v>
              </c:pt>
              <c:pt idx="78">
                <c:v>109.77158122177102</c:v>
              </c:pt>
              <c:pt idx="79">
                <c:v>110.49300605717298</c:v>
              </c:pt>
              <c:pt idx="80">
                <c:v>111.1452791301717</c:v>
              </c:pt>
              <c:pt idx="81">
                <c:v>111.87016671799624</c:v>
              </c:pt>
              <c:pt idx="82">
                <c:v>112.57362820830174</c:v>
              </c:pt>
              <c:pt idx="83">
                <c:v>113.30254215887793</c:v>
              </c:pt>
              <c:pt idx="84">
                <c:v>114.00833341330123</c:v>
              </c:pt>
              <c:pt idx="85">
                <c:v>114.73586670652969</c:v>
              </c:pt>
              <c:pt idx="86">
                <c:v>115.46267203049894</c:v>
              </c:pt>
              <c:pt idx="87">
                <c:v>116.16631048366352</c:v>
              </c:pt>
              <c:pt idx="88">
                <c:v>116.89582963187802</c:v>
              </c:pt>
              <c:pt idx="89">
                <c:v>117.6057843994793</c:v>
              </c:pt>
              <c:pt idx="90">
                <c:v>118.34368274369153</c:v>
              </c:pt>
              <c:pt idx="91">
                <c:v>119.0851538579136</c:v>
              </c:pt>
              <c:pt idx="92">
                <c:v>119.7584608065757</c:v>
              </c:pt>
              <c:pt idx="93">
                <c:v>120.50863453414523</c:v>
              </c:pt>
              <c:pt idx="94">
                <c:v>121.23870837348807</c:v>
              </c:pt>
              <c:pt idx="95">
                <c:v>121.99556495733013</c:v>
              </c:pt>
              <c:pt idx="96">
                <c:v>122.72920186548176</c:v>
              </c:pt>
              <c:pt idx="97">
                <c:v>123.48714055324744</c:v>
              </c:pt>
              <c:pt idx="98">
                <c:v>124.24324667096259</c:v>
              </c:pt>
              <c:pt idx="99">
                <c:v>124.97018795493254</c:v>
              </c:pt>
              <c:pt idx="100">
                <c:v>125.71663329744474</c:v>
              </c:pt>
              <c:pt idx="101">
                <c:v>126.43596806928471</c:v>
              </c:pt>
              <c:pt idx="102">
                <c:v>127.1770361254985</c:v>
              </c:pt>
              <c:pt idx="103">
                <c:v>127.91775718963937</c:v>
              </c:pt>
              <c:pt idx="104">
                <c:v>128.61006379934918</c:v>
              </c:pt>
              <c:pt idx="105">
                <c:v>129.347265956873</c:v>
              </c:pt>
              <c:pt idx="106">
                <c:v>130.03862255146291</c:v>
              </c:pt>
              <c:pt idx="107">
                <c:v>130.71721741562376</c:v>
              </c:pt>
              <c:pt idx="108">
                <c:v>131.33819859656816</c:v>
              </c:pt>
              <c:pt idx="109">
                <c:v>131.94686624834213</c:v>
              </c:pt>
              <c:pt idx="110">
                <c:v>132.53083213542394</c:v>
              </c:pt>
              <c:pt idx="111">
                <c:v>133.07457864035774</c:v>
              </c:pt>
              <c:pt idx="112">
                <c:v>133.61133983330365</c:v>
              </c:pt>
              <c:pt idx="113">
                <c:v>134.10610405705958</c:v>
              </c:pt>
              <c:pt idx="114">
                <c:v>134.59623144559816</c:v>
              </c:pt>
              <c:pt idx="115">
                <c:v>135.07093507781991</c:v>
              </c:pt>
              <c:pt idx="116">
                <c:v>135.49078202186658</c:v>
              </c:pt>
              <c:pt idx="117">
                <c:v>135.94854892611721</c:v>
              </c:pt>
              <c:pt idx="118">
                <c:v>136.38703691476442</c:v>
              </c:pt>
              <c:pt idx="119">
                <c:v>136.84176291622376</c:v>
              </c:pt>
              <c:pt idx="120">
                <c:v>137.28685687343412</c:v>
              </c:pt>
              <c:pt idx="121">
                <c:v>137.7536588597508</c:v>
              </c:pt>
              <c:pt idx="122">
                <c:v>138.23030480390341</c:v>
              </c:pt>
              <c:pt idx="123">
                <c:v>138.7021222045453</c:v>
              </c:pt>
              <c:pt idx="124">
                <c:v>139.20122182342055</c:v>
              </c:pt>
              <c:pt idx="125">
                <c:v>139.69598770742974</c:v>
              </c:pt>
              <c:pt idx="126">
                <c:v>140.2277271919977</c:v>
              </c:pt>
              <c:pt idx="127">
                <c:v>140.77705697613615</c:v>
              </c:pt>
              <c:pt idx="128">
                <c:v>141.28830546995081</c:v>
              </c:pt>
              <c:pt idx="129">
                <c:v>141.86967490521823</c:v>
              </c:pt>
              <c:pt idx="130">
                <c:v>142.448015406069</c:v>
              </c:pt>
              <c:pt idx="131">
                <c:v>143.06694523736761</c:v>
              </c:pt>
              <c:pt idx="132">
                <c:v>143.68701223642259</c:v>
              </c:pt>
              <c:pt idx="133">
                <c:v>144.3553396002149</c:v>
              </c:pt>
              <c:pt idx="134">
                <c:v>145.05285135438001</c:v>
              </c:pt>
              <c:pt idx="135">
                <c:v>145.76098812607566</c:v>
              </c:pt>
              <c:pt idx="136">
                <c:v>146.52984694086297</c:v>
              </c:pt>
              <c:pt idx="137">
                <c:v>147.3189202883091</c:v>
              </c:pt>
              <c:pt idx="138">
                <c:v>148.17663934259255</c:v>
              </c:pt>
              <c:pt idx="139">
                <c:v>149.07231120319611</c:v>
              </c:pt>
              <c:pt idx="140">
                <c:v>149.90842004866042</c:v>
              </c:pt>
              <c:pt idx="141">
                <c:v>150.86019812130959</c:v>
              </c:pt>
              <c:pt idx="142">
                <c:v>151.80187154639637</c:v>
              </c:pt>
              <c:pt idx="143">
                <c:v>152.79644088594722</c:v>
              </c:pt>
              <c:pt idx="144">
                <c:v>153.78379843916687</c:v>
              </c:pt>
              <c:pt idx="145">
                <c:v>154.83181768694055</c:v>
              </c:pt>
              <c:pt idx="146">
                <c:v>155.89767856925596</c:v>
              </c:pt>
              <c:pt idx="147">
                <c:v>156.94198156185269</c:v>
              </c:pt>
              <c:pt idx="148">
                <c:v>158.02918433707814</c:v>
              </c:pt>
              <c:pt idx="149">
                <c:v>159.08847907649573</c:v>
              </c:pt>
              <c:pt idx="150">
                <c:v>160.1908974720225</c:v>
              </c:pt>
              <c:pt idx="151">
                <c:v>161.30286889167465</c:v>
              </c:pt>
              <c:pt idx="152">
                <c:v>162.35187695345607</c:v>
              </c:pt>
              <c:pt idx="153">
                <c:v>163.48373654127647</c:v>
              </c:pt>
              <c:pt idx="154">
                <c:v>164.59171734836821</c:v>
              </c:pt>
              <c:pt idx="155">
                <c:v>165.74775308590981</c:v>
              </c:pt>
              <c:pt idx="156">
                <c:v>166.87302684830811</c:v>
              </c:pt>
              <c:pt idx="157">
                <c:v>168.03916252209146</c:v>
              </c:pt>
              <c:pt idx="158">
                <c:v>169.20641114081903</c:v>
              </c:pt>
              <c:pt idx="159">
                <c:v>170.33336300698761</c:v>
              </c:pt>
              <c:pt idx="160">
                <c:v>171.49683906818515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101.55730994249461</c:v>
              </c:pt>
              <c:pt idx="66">
                <c:v>101.90027159947371</c:v>
              </c:pt>
              <c:pt idx="67">
                <c:v>104.18356802570594</c:v>
              </c:pt>
              <c:pt idx="68">
                <c:v>103.42984648056972</c:v>
              </c:pt>
              <c:pt idx="69">
                <c:v>103.67362221839264</c:v>
              </c:pt>
              <c:pt idx="70">
                <c:v>105.27807683325202</c:v>
              </c:pt>
              <c:pt idx="71">
                <c:v>104.30806355359478</c:v>
              </c:pt>
              <c:pt idx="72">
                <c:v>102.60122064137806</c:v>
              </c:pt>
              <c:pt idx="73">
                <c:v>108.13580006686185</c:v>
              </c:pt>
              <c:pt idx="74">
                <c:v>111.9229306889829</c:v>
              </c:pt>
              <c:pt idx="75">
                <c:v>111.22247848330464</c:v>
              </c:pt>
              <c:pt idx="76">
                <c:v>112.70290866507177</c:v>
              </c:pt>
              <c:pt idx="77">
                <c:v>115.04140984056725</c:v>
              </c:pt>
              <c:pt idx="78">
                <c:v>121.12535062899774</c:v>
              </c:pt>
              <c:pt idx="79">
                <c:v>124.616670591662</c:v>
              </c:pt>
              <c:pt idx="80">
                <c:v>128.70712525326491</c:v>
              </c:pt>
              <c:pt idx="81">
                <c:v>127.54499423156439</c:v>
              </c:pt>
              <c:pt idx="82">
                <c:v>129.41220953839701</c:v>
              </c:pt>
              <c:pt idx="83">
                <c:v>125.84074913807498</c:v>
              </c:pt>
              <c:pt idx="84">
                <c:v>123.96761927292756</c:v>
              </c:pt>
              <c:pt idx="85">
                <c:v>126.78434274171303</c:v>
              </c:pt>
              <c:pt idx="86">
                <c:v>126.64416594128639</c:v>
              </c:pt>
              <c:pt idx="87">
                <c:v>127.09128368449092</c:v>
              </c:pt>
              <c:pt idx="88">
                <c:v>125.67274118790827</c:v>
              </c:pt>
              <c:pt idx="89">
                <c:v>126.92962995156303</c:v>
              </c:pt>
              <c:pt idx="90">
                <c:v>129.88766938278596</c:v>
              </c:pt>
              <c:pt idx="91">
                <c:v>133.49986882180227</c:v>
              </c:pt>
              <c:pt idx="92">
                <c:v>134.1033492057837</c:v>
              </c:pt>
              <c:pt idx="93">
                <c:v>133.49166879946188</c:v>
              </c:pt>
              <c:pt idx="94">
                <c:v>137.07575923494983</c:v>
              </c:pt>
              <c:pt idx="95">
                <c:v>135.72999709916772</c:v>
              </c:pt>
              <c:pt idx="96">
                <c:v>139.36858129302161</c:v>
              </c:pt>
              <c:pt idx="97">
                <c:v>133.95213418272041</c:v>
              </c:pt>
              <c:pt idx="98">
                <c:v>131.85236482733859</c:v>
              </c:pt>
              <c:pt idx="99">
                <c:v>135.37443275623625</c:v>
              </c:pt>
              <c:pt idx="100">
                <c:v>139.11600080880197</c:v>
              </c:pt>
              <c:pt idx="101">
                <c:v>137.83253543392368</c:v>
              </c:pt>
              <c:pt idx="102">
                <c:v>139.83341446961396</c:v>
              </c:pt>
              <c:pt idx="103">
                <c:v>137.06346231720539</c:v>
              </c:pt>
              <c:pt idx="104">
                <c:v>131.82560065496884</c:v>
              </c:pt>
              <c:pt idx="105">
                <c:v>115.81892850817493</c:v>
              </c:pt>
              <c:pt idx="106">
                <c:v>124.65418173875207</c:v>
              </c:pt>
              <c:pt idx="107">
                <c:v>127.9822063663096</c:v>
              </c:pt>
              <c:pt idx="108">
                <c:v>131.97803180011047</c:v>
              </c:pt>
              <c:pt idx="109">
                <c:v>134.92226151936623</c:v>
              </c:pt>
              <c:pt idx="110">
                <c:v>133.2557369871339</c:v>
              </c:pt>
              <c:pt idx="111">
                <c:v>135.29704467604273</c:v>
              </c:pt>
              <c:pt idx="112">
                <c:v>131.19852121736065</c:v>
              </c:pt>
              <c:pt idx="113">
                <c:v>142.66280461134281</c:v>
              </c:pt>
              <c:pt idx="114">
                <c:v>147.99378139513325</c:v>
              </c:pt>
              <c:pt idx="115">
                <c:v>148.37934065907604</c:v>
              </c:pt>
              <c:pt idx="116">
                <c:v>154.22901429913497</c:v>
              </c:pt>
              <c:pt idx="117">
                <c:v>155.0566719688116</c:v>
              </c:pt>
              <c:pt idx="118">
                <c:v>159.1079399807065</c:v>
              </c:pt>
              <c:pt idx="119">
                <c:v>163.08407986229452</c:v>
              </c:pt>
              <c:pt idx="120">
                <c:v>159.68440116405935</c:v>
              </c:pt>
              <c:pt idx="121">
                <c:v>165.09669705192454</c:v>
              </c:pt>
              <c:pt idx="122">
                <c:v>171.20463246266107</c:v>
              </c:pt>
              <c:pt idx="123">
                <c:v>166.58924582227715</c:v>
              </c:pt>
              <c:pt idx="124">
                <c:v>167.57912354422024</c:v>
              </c:pt>
              <c:pt idx="125">
                <c:v>167.68182633300759</c:v>
              </c:pt>
              <c:pt idx="126">
                <c:v>175.54612632589013</c:v>
              </c:pt>
              <c:pt idx="127">
                <c:v>178.5294429341279</c:v>
              </c:pt>
              <c:pt idx="128">
                <c:v>187.10873463262405</c:v>
              </c:pt>
              <c:pt idx="129">
                <c:v>193.97970310766416</c:v>
              </c:pt>
              <c:pt idx="130">
                <c:v>188.0536581524014</c:v>
              </c:pt>
              <c:pt idx="131">
                <c:v>193.55551484840808</c:v>
              </c:pt>
              <c:pt idx="132">
                <c:v>176.21506532393653</c:v>
              </c:pt>
              <c:pt idx="133">
                <c:v>181.43561824678554</c:v>
              </c:pt>
              <c:pt idx="134">
                <c:v>179.42076869808039</c:v>
              </c:pt>
              <c:pt idx="135">
                <c:v>177.15859657503515</c:v>
              </c:pt>
              <c:pt idx="136">
                <c:v>183.70863235196811</c:v>
              </c:pt>
              <c:pt idx="137">
                <c:v>196.25874157535222</c:v>
              </c:pt>
              <c:pt idx="138">
                <c:v>192.03921414546869</c:v>
              </c:pt>
              <c:pt idx="139">
                <c:v>201.77963950114363</c:v>
              </c:pt>
              <c:pt idx="140">
                <c:v>196.78930519786451</c:v>
              </c:pt>
              <c:pt idx="141">
                <c:v>193.72251108260795</c:v>
              </c:pt>
              <c:pt idx="142">
                <c:v>194.74188602900978</c:v>
              </c:pt>
              <c:pt idx="143">
                <c:v>189.17812549627166</c:v>
              </c:pt>
              <c:pt idx="144">
                <c:v>198.49642700712337</c:v>
              </c:pt>
              <c:pt idx="145">
                <c:v>205.20494978967494</c:v>
              </c:pt>
              <c:pt idx="146">
                <c:v>204.79148696522887</c:v>
              </c:pt>
              <c:pt idx="147">
                <c:v>202.0375585793663</c:v>
              </c:pt>
              <c:pt idx="148">
                <c:v>200.6998407990975</c:v>
              </c:pt>
              <c:pt idx="149">
                <c:v>209.64495610790578</c:v>
              </c:pt>
              <c:pt idx="150">
                <c:v>211.79859039020585</c:v>
              </c:pt>
              <c:pt idx="151">
                <c:v>207.80698762490721</c:v>
              </c:pt>
              <c:pt idx="152">
                <c:v>202.83449971729723</c:v>
              </c:pt>
              <c:pt idx="153">
                <c:v>204.29714676558575</c:v>
              </c:pt>
              <c:pt idx="154">
                <c:v>219.48054813541623</c:v>
              </c:pt>
              <c:pt idx="155">
                <c:v>219.48334623302085</c:v>
              </c:pt>
              <c:pt idx="156">
                <c:v>230.83211081749616</c:v>
              </c:pt>
              <c:pt idx="157">
                <c:v>235.52309652910833</c:v>
              </c:pt>
              <c:pt idx="158">
                <c:v>239.04269821268474</c:v>
              </c:pt>
              <c:pt idx="159">
                <c:v>245.5770848400276</c:v>
              </c:pt>
              <c:pt idx="160">
                <c:v>242.94845766870682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in val="43039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7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-1.6188300000000044</c:v>
                </c:pt>
                <c:pt idx="1">
                  <c:v>1.937546999999995</c:v>
                </c:pt>
                <c:pt idx="2">
                  <c:v>-0.48646924344729614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3.4839615665121615</c:v>
                </c:pt>
                <c:pt idx="1">
                  <c:v>2.9106091776513132</c:v>
                </c:pt>
                <c:pt idx="2">
                  <c:v>6.0237015338428401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12.06878558486839</c:v>
                </c:pt>
                <c:pt idx="1">
                  <c:v>3.9969718722574488</c:v>
                </c:pt>
                <c:pt idx="2">
                  <c:v>19.719757677652773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29.167231030814623</c:v>
                </c:pt>
                <c:pt idx="1">
                  <c:v>10.20182268080687</c:v>
                </c:pt>
                <c:pt idx="2">
                  <c:v>31.756383053608594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19.185942099297293</c:v>
                </c:pt>
                <c:pt idx="1">
                  <c:v>9.1040882710662796</c:v>
                </c:pt>
                <c:pt idx="2">
                  <c:v>20.972135022343696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14.178265183888762</c:v>
                </c:pt>
                <c:pt idx="1">
                  <c:v>21.426659048152843</c:v>
                </c:pt>
                <c:pt idx="2">
                  <c:v>19.0195581944824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12.622553192141606</c:v>
                </c:pt>
                <c:pt idx="1">
                  <c:v>8.2975116633650092</c:v>
                </c:pt>
                <c:pt idx="2">
                  <c:v>13.914913495034597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10.301440604671729</c:v>
                </c:pt>
                <c:pt idx="1">
                  <c:v>12.08071924271974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-3.4866464969408706</c:v>
                </c:pt>
                <c:pt idx="1">
                  <c:v>2.2108788267694024E-3</c:v>
                </c:pt>
                <c:pt idx="2">
                  <c:v>-2.3757841846694938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7.012418453287661</c:v>
                </c:pt>
                <c:pt idx="1">
                  <c:v>6.4195166661007219</c:v>
                </c:pt>
                <c:pt idx="2">
                  <c:v>9.6387550568766791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19.576157208957422</c:v>
                </c:pt>
                <c:pt idx="1">
                  <c:v>10.963621073909779</c:v>
                </c:pt>
                <c:pt idx="2">
                  <c:v>27.739659980880525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36.841875943592008</c:v>
                </c:pt>
                <c:pt idx="1">
                  <c:v>16.749612325800367</c:v>
                </c:pt>
                <c:pt idx="2">
                  <c:v>39.58486591925967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24.326343240119908</c:v>
                </c:pt>
                <c:pt idx="1">
                  <c:v>13.809666545975151</c:v>
                </c:pt>
                <c:pt idx="2">
                  <c:v>26.189573336994322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8.8249359376378465</c:v>
                </c:pt>
                <c:pt idx="1">
                  <c:v>15.733483695469875</c:v>
                </c:pt>
                <c:pt idx="2">
                  <c:v>13.439241478930386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9.2215952762300759</c:v>
                </c:pt>
                <c:pt idx="1">
                  <c:v>5.0271606623832454</c:v>
                </c:pt>
                <c:pt idx="2">
                  <c:v>10.47492908862222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5.1104067889123694</c:v>
                </c:pt>
                <c:pt idx="1">
                  <c:v>6.8059485734149439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-1.3252815104768279</c:v>
                </c:pt>
                <c:pt idx="1">
                  <c:v>-1.3252815104768279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3.3006309341470086</c:v>
                </c:pt>
                <c:pt idx="1">
                  <c:v>3.3006309341470086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12.741021382016626</c:v>
                </c:pt>
                <c:pt idx="1">
                  <c:v>12.741021382016626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15.961129819585063</c:v>
                </c:pt>
                <c:pt idx="1">
                  <c:v>15.961129819585063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11.955532962430704</c:v>
                </c:pt>
                <c:pt idx="1">
                  <c:v>11.955532962430704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13.873601606589192</c:v>
                </c:pt>
                <c:pt idx="1">
                  <c:v>13.873601606589192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11.860629889626795</c:v>
                </c:pt>
                <c:pt idx="1">
                  <c:v>11.860629889626795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10.651845007381787</c:v>
                </c:pt>
                <c:pt idx="1">
                  <c:v>10.651845007381787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-3.1986711746343821</c:v>
                </c:pt>
                <c:pt idx="1">
                  <c:v>-3.1986711746344043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6.8228368596862543</c:v>
                </c:pt>
                <c:pt idx="1">
                  <c:v>6.8228368596862321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20.293425384406795</c:v>
                </c:pt>
                <c:pt idx="1">
                  <c:v>20.293425384406749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22.851116451236898</c:v>
                </c:pt>
                <c:pt idx="1">
                  <c:v>22.851116451236877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16.784091928571353</c:v>
                </c:pt>
                <c:pt idx="1">
                  <c:v>16.784091928571286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8.5345567290489033</c:v>
                </c:pt>
                <c:pt idx="1">
                  <c:v>8.5363633516128523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8.4826804121990165</c:v>
                </c:pt>
                <c:pt idx="1">
                  <c:v>8.4831556007008544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5.4443203725208278</c:v>
                </c:pt>
                <c:pt idx="1">
                  <c:v>5.4669776969025641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-1.3252815104768279</c:v>
                </c:pt>
                <c:pt idx="1">
                  <c:v>-1.3252815104768279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3.3006309341470086</c:v>
                </c:pt>
                <c:pt idx="1">
                  <c:v>3.3006309341470086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12.741021382016626</c:v>
                </c:pt>
                <c:pt idx="1">
                  <c:v>12.741021382016626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15.961129819585063</c:v>
                </c:pt>
                <c:pt idx="1">
                  <c:v>15.961129819585063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11.955532962430704</c:v>
                </c:pt>
                <c:pt idx="1">
                  <c:v>11.955532962430704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13.873601606589192</c:v>
                </c:pt>
                <c:pt idx="1">
                  <c:v>13.873601606589192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11.860629889626795</c:v>
                </c:pt>
                <c:pt idx="1">
                  <c:v>11.860629889626795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10.651845007381787</c:v>
                </c:pt>
                <c:pt idx="1">
                  <c:v>10.651845007381787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-3.1986711746343821</c:v>
                </c:pt>
                <c:pt idx="1">
                  <c:v>-3.1986711746344043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6.8228368596862543</c:v>
                </c:pt>
                <c:pt idx="1">
                  <c:v>6.8228368596862321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20.293425384406795</c:v>
                </c:pt>
                <c:pt idx="1">
                  <c:v>20.293425384406749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22.851116451236898</c:v>
                </c:pt>
                <c:pt idx="1">
                  <c:v>22.851116451236877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16.784091928571353</c:v>
                </c:pt>
                <c:pt idx="1">
                  <c:v>16.784091928571286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8.5345567290489033</c:v>
                </c:pt>
                <c:pt idx="1">
                  <c:v>8.5363633516128523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8.4826804121990165</c:v>
                </c:pt>
                <c:pt idx="1">
                  <c:v>8.4831556007008544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5.4443203725208278</c:v>
                </c:pt>
                <c:pt idx="1">
                  <c:v>5.4669776969025641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DD3DE509-567F-4D20-90B6-CB46C4C5E04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4A59BEBC-A202-4A1D-9546-39F6601CD74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095630556693045"/>
                  <c:y val="-1.5425695930266001E-2"/>
                </c:manualLayout>
              </c:layout>
              <c:tx>
                <c:rich>
                  <a:bodyPr/>
                  <a:lstStyle/>
                  <a:p>
                    <a:fld id="{C9F2E09B-727F-4CBB-B8B0-3B90C18F9A1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B48B5F00-1C34-47DF-A91F-DE1A976A036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CC750804-AAB4-43D3-A98D-AA66E93D49E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9DE3A938-DD01-4F9C-9AF5-FCAEC0D5E4F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4544B50-50AA-4F56-9C50-495A1692DB7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C369786-BE95-4E93-83B8-92D9A967300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C79BA6B-6746-41ED-90EC-1DBA3AB4F4C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5E913DB-978A-4D91-AD9C-12E5B39FD3E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E31F5EA-43CE-4CAC-9605-844DD6E9124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5275668-EA77-446A-B2A0-A44628D2D3A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B8C5C1B-9FF7-409D-9C98-681CA25423B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0.45833333333333331</c:v>
              </c:pt>
              <c:pt idx="2">
                <c:v>1.4583333333333333</c:v>
              </c:pt>
              <c:pt idx="3">
                <c:v>2.2083333333333335</c:v>
              </c:pt>
              <c:pt idx="4">
                <c:v>3.9583333333333335</c:v>
              </c:pt>
              <c:pt idx="5">
                <c:v>5.208333333333333</c:v>
              </c:pt>
              <c:pt idx="6">
                <c:v>7.458333333333333</c:v>
              </c:pt>
              <c:pt idx="7">
                <c:v>10.708333333333334</c:v>
              </c:pt>
              <c:pt idx="8">
                <c:v>12.708333333333334</c:v>
              </c:pt>
              <c:pt idx="9">
                <c:v>15.958333333333334</c:v>
              </c:pt>
              <c:pt idx="10">
                <c:v>18.708333333333332</c:v>
              </c:pt>
              <c:pt idx="11">
                <c:v>20.708333333333332</c:v>
              </c:pt>
              <c:pt idx="12">
                <c:v>23.958333333333332</c:v>
              </c:pt>
              <c:pt idx="13">
                <c:v>25.708333333333332</c:v>
              </c:pt>
            </c:numLit>
          </c:xVal>
          <c:yVal>
            <c:numLit>
              <c:formatCode>General</c:formatCode>
              <c:ptCount val="15"/>
              <c:pt idx="1">
                <c:v>8.0759895789467109</c:v>
              </c:pt>
              <c:pt idx="2">
                <c:v>8.3035999999999994</c:v>
              </c:pt>
              <c:pt idx="3">
                <c:v>8.7050600000000014</c:v>
              </c:pt>
              <c:pt idx="4">
                <c:v>8.974829999999999</c:v>
              </c:pt>
              <c:pt idx="5">
                <c:v>9.11</c:v>
              </c:pt>
              <c:pt idx="6">
                <c:v>9.9245600000000014</c:v>
              </c:pt>
              <c:pt idx="7">
                <c:v>10.786160000000001</c:v>
              </c:pt>
              <c:pt idx="8">
                <c:v>10.996910000000002</c:v>
              </c:pt>
              <c:pt idx="9">
                <c:v>11.361549999999999</c:v>
              </c:pt>
              <c:pt idx="10">
                <c:v>11.508610000000001</c:v>
              </c:pt>
              <c:pt idx="11">
                <c:v>11.503060000000001</c:v>
              </c:pt>
              <c:pt idx="12">
                <c:v>11.488570000000001</c:v>
              </c:pt>
              <c:pt idx="13">
                <c:v>11.379250000000001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89C120-A17D-4BA5-AE89-342BF5E4AF7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D20524-7C36-43DA-AE27-A3749550118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698874BD-C624-455F-B0EE-DA72C6E2880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9AA1F04E-2590-4221-A48E-2A721CB5C9A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EF1EF12-33B6-4E23-AE2A-84C2ADDE832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E1D38324-42EF-4F07-B7AA-D884B498086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1C988A2F-1A96-4E2A-844F-15C83803D1A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112C0EF-3DAA-440A-A04B-6B22A005AA8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27447C0A-EE60-4236-8777-4216B3BF1A0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5739C0E-7FC8-4E0F-ABC1-5B7FABAE930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EA0970F-DAA6-4AB3-9177-35370097488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2.1416666666666666</c:v>
              </c:pt>
              <c:pt idx="2">
                <c:v>5.25</c:v>
              </c:pt>
              <c:pt idx="3">
                <c:v>6.3277777777777775</c:v>
              </c:pt>
              <c:pt idx="4">
                <c:v>7.416666666666667</c:v>
              </c:pt>
              <c:pt idx="5">
                <c:v>10.327777777777778</c:v>
              </c:pt>
              <c:pt idx="6">
                <c:v>11.416666666666666</c:v>
              </c:pt>
              <c:pt idx="7">
                <c:v>12.25</c:v>
              </c:pt>
              <c:pt idx="8">
                <c:v>15.25</c:v>
              </c:pt>
              <c:pt idx="9">
                <c:v>16.327777777777779</c:v>
              </c:pt>
              <c:pt idx="10">
                <c:v>19.25</c:v>
              </c:pt>
              <c:pt idx="11">
                <c:v>23.327777777777779</c:v>
              </c:pt>
            </c:numLit>
          </c:xVal>
          <c:yVal>
            <c:numLit>
              <c:formatCode>General</c:formatCode>
              <c:ptCount val="12"/>
              <c:pt idx="1">
                <c:v>8.3450000000000006</c:v>
              </c:pt>
              <c:pt idx="2">
                <c:v>9.27</c:v>
              </c:pt>
              <c:pt idx="3">
                <c:v>9.65</c:v>
              </c:pt>
              <c:pt idx="4">
                <c:v>9.9</c:v>
              </c:pt>
              <c:pt idx="5">
                <c:v>10.55</c:v>
              </c:pt>
              <c:pt idx="6">
                <c:v>10.695</c:v>
              </c:pt>
              <c:pt idx="7">
                <c:v>10.925000000000001</c:v>
              </c:pt>
              <c:pt idx="8">
                <c:v>11.21</c:v>
              </c:pt>
              <c:pt idx="9">
                <c:v>11.065</c:v>
              </c:pt>
              <c:pt idx="10">
                <c:v>11.31</c:v>
              </c:pt>
              <c:pt idx="11">
                <c:v>11.24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768ED933-1FBD-4915-BF09-846CC4476FC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7.1310344157539951E-2"/>
                  <c:y val="-6.4818973465975357E-2"/>
                </c:manualLayout>
              </c:layout>
              <c:tx>
                <c:rich>
                  <a:bodyPr/>
                  <a:lstStyle/>
                  <a:p>
                    <a:fld id="{70845DBF-672C-4AB2-A787-8328F06F1A8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729130FB-4106-4EB7-8465-34D8FED50E2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F8721347-7FC9-4811-9E82-C83C14DCF0D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8D01F32B-4E2D-4EF4-8636-DCA5E9342F8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BBCB311-42CF-43B1-A01D-4FC0B8DF821F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47667C94-211F-4DB0-B552-2C144AE49B7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A24998E-9EE1-43F2-B2F9-2F6EE9106B4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82456E6-FF1F-4904-90C5-632B6134B29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A301A2A-C80E-4956-B695-B787C04843A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83B7886-701B-4CF0-B32F-57BFB820833F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37D708F-151C-4D19-9EAD-436C50F00AC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1ACFC7B-F7A2-4894-ADFD-90D686F16AC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0.45833333333333331</c:v>
              </c:pt>
              <c:pt idx="2">
                <c:v>1.4583333333333333</c:v>
              </c:pt>
              <c:pt idx="3">
                <c:v>2.2083333333333335</c:v>
              </c:pt>
              <c:pt idx="4">
                <c:v>3.9583333333333335</c:v>
              </c:pt>
              <c:pt idx="5">
                <c:v>5.208333333333333</c:v>
              </c:pt>
              <c:pt idx="6">
                <c:v>7.458333333333333</c:v>
              </c:pt>
              <c:pt idx="7">
                <c:v>10.708333333333334</c:v>
              </c:pt>
              <c:pt idx="8">
                <c:v>12.708333333333334</c:v>
              </c:pt>
              <c:pt idx="9">
                <c:v>15.958333333333334</c:v>
              </c:pt>
              <c:pt idx="10">
                <c:v>18.708333333333332</c:v>
              </c:pt>
              <c:pt idx="11">
                <c:v>20.708333333333332</c:v>
              </c:pt>
              <c:pt idx="12">
                <c:v>23.958333333333332</c:v>
              </c:pt>
              <c:pt idx="13">
                <c:v>25.708333333333332</c:v>
              </c:pt>
            </c:numLit>
          </c:xVal>
          <c:yVal>
            <c:numLit>
              <c:formatCode>General</c:formatCode>
              <c:ptCount val="15"/>
              <c:pt idx="1">
                <c:v>8.0759895789467109</c:v>
              </c:pt>
              <c:pt idx="2">
                <c:v>8.3035999999999994</c:v>
              </c:pt>
              <c:pt idx="3">
                <c:v>8.7050600000000014</c:v>
              </c:pt>
              <c:pt idx="4">
                <c:v>8.974829999999999</c:v>
              </c:pt>
              <c:pt idx="5">
                <c:v>9.11</c:v>
              </c:pt>
              <c:pt idx="6">
                <c:v>9.9245600000000014</c:v>
              </c:pt>
              <c:pt idx="7">
                <c:v>10.786160000000001</c:v>
              </c:pt>
              <c:pt idx="8">
                <c:v>10.996910000000002</c:v>
              </c:pt>
              <c:pt idx="9">
                <c:v>11.361549999999999</c:v>
              </c:pt>
              <c:pt idx="10">
                <c:v>11.508610000000001</c:v>
              </c:pt>
              <c:pt idx="11">
                <c:v>11.503060000000001</c:v>
              </c:pt>
              <c:pt idx="12">
                <c:v>11.488570000000001</c:v>
              </c:pt>
              <c:pt idx="13">
                <c:v>11.379250000000001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C0790F86-2B75-4BCD-B1EC-3EB9A68D133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3B0DD63C-4139-4BD0-A982-7DBAA2CB53B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915D4BF0-1914-4B7F-A805-C58729DA54C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2.0944444444444446</c:v>
              </c:pt>
              <c:pt idx="7">
                <c:v>4.7527777777777782</c:v>
              </c:pt>
              <c:pt idx="8">
                <c:v>5.3277777777777775</c:v>
              </c:pt>
            </c:numLit>
          </c:xVal>
          <c:yVal>
            <c:numLit>
              <c:formatCode>General</c:formatCode>
              <c:ptCount val="9"/>
              <c:pt idx="3">
                <c:v>8.4450000000000003</c:v>
              </c:pt>
              <c:pt idx="7">
                <c:v>9.1150000000000002</c:v>
              </c:pt>
              <c:pt idx="8">
                <c:v>8.3453700000000008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{"","","","BWFL26","","","","NEDNAM01","NEDX2030",""}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  <c:pt idx="8">
                    <c:v>NEDX2030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32846</xdr:colOff>
      <xdr:row>16</xdr:row>
      <xdr:rowOff>98535</xdr:rowOff>
    </xdr:from>
    <xdr:to>
      <xdr:col>12</xdr:col>
      <xdr:colOff>332828</xdr:colOff>
      <xdr:row>32</xdr:row>
      <xdr:rowOff>153277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7EC66-45E7-C86A-8809-EC86F099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1" y="3021725"/>
          <a:ext cx="5051534" cy="2780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ugo@ijg.net" TargetMode="External"/><Relationship Id="rId2" Type="http://schemas.openxmlformats.org/officeDocument/2006/relationships/hyperlink" Target="mailto:eric@ijg.net" TargetMode="External"/><Relationship Id="rId1" Type="http://schemas.openxmlformats.org/officeDocument/2006/relationships/hyperlink" Target="mailto:leon@ijg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4" bestFit="1" customWidth="1"/>
    <col min="4" max="4" width="2.85546875" style="93" customWidth="1"/>
    <col min="5" max="5" width="2.85546875" style="92" customWidth="1"/>
    <col min="6" max="6" width="10.7109375" style="7" bestFit="1" customWidth="1"/>
    <col min="7" max="8" width="9.140625" style="7"/>
    <col min="9" max="9" width="2.85546875" style="91" customWidth="1"/>
    <col min="10" max="10" width="10.140625" style="7" bestFit="1" customWidth="1"/>
    <col min="11" max="12" width="9.140625" style="7"/>
    <col min="13" max="13" width="2.7109375" style="91" customWidth="1"/>
    <col min="14" max="14" width="10.140625" style="7" bestFit="1" customWidth="1"/>
    <col min="15" max="16" width="9.140625" style="7"/>
    <col min="17" max="17" width="2.85546875" style="91" customWidth="1"/>
    <col min="18" max="18" width="10.140625" style="7" bestFit="1" customWidth="1"/>
    <col min="19" max="20" width="9.140625" style="7"/>
    <col min="21" max="21" width="2.85546875" style="91" customWidth="1"/>
    <col min="22" max="22" width="10.140625" style="7" bestFit="1" customWidth="1"/>
    <col min="23" max="24" width="9.140625" style="7"/>
    <col min="25" max="25" width="2.85546875" style="91" customWidth="1"/>
    <col min="26" max="26" width="10.140625" style="7" bestFit="1" customWidth="1"/>
    <col min="27" max="28" width="9.140625" style="7"/>
    <col min="29" max="29" width="2.85546875" style="91" customWidth="1"/>
    <col min="30" max="30" width="10.140625" style="7" bestFit="1" customWidth="1"/>
    <col min="31" max="32" width="9.140625" style="7"/>
    <col min="33" max="33" width="2.85546875" style="91" customWidth="1"/>
    <col min="34" max="16384" width="9.1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90" zoomScaleNormal="90" zoomScalePageLayoutView="33" workbookViewId="0">
      <selection activeCell="E16" sqref="E16:M16"/>
    </sheetView>
  </sheetViews>
  <sheetFormatPr defaultColWidth="8.85546875" defaultRowHeight="13.5"/>
  <cols>
    <col min="1" max="2" width="8.85546875" style="102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2"/>
  </cols>
  <sheetData>
    <row r="1" spans="4:20" ht="14.2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5.75">
      <c r="D11" s="110"/>
      <c r="E11" s="410" t="s">
        <v>0</v>
      </c>
      <c r="F11" s="411"/>
      <c r="G11" s="411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5.75">
      <c r="D12" s="110"/>
      <c r="E12" s="115" t="s">
        <v>154</v>
      </c>
      <c r="F12" s="116"/>
      <c r="G12" s="116"/>
      <c r="H12" s="116" t="s">
        <v>136</v>
      </c>
      <c r="I12" s="116"/>
      <c r="J12" s="116"/>
      <c r="K12" s="116"/>
      <c r="L12" s="117"/>
      <c r="N12" s="116"/>
      <c r="O12" s="413" t="s">
        <v>112</v>
      </c>
      <c r="P12" s="413"/>
      <c r="Q12" s="413" t="s">
        <v>126</v>
      </c>
      <c r="R12" s="414"/>
      <c r="S12" s="111"/>
    </row>
    <row r="13" spans="4:20" ht="15.75">
      <c r="D13" s="110"/>
      <c r="E13" s="118" t="s">
        <v>156</v>
      </c>
      <c r="F13" s="119"/>
      <c r="G13" s="119"/>
      <c r="H13" s="119" t="s">
        <v>157</v>
      </c>
      <c r="I13" s="119"/>
      <c r="J13" s="119"/>
      <c r="K13" s="119"/>
      <c r="L13" s="50"/>
      <c r="N13" s="119"/>
      <c r="O13" s="119" t="s">
        <v>158</v>
      </c>
      <c r="P13" s="383"/>
      <c r="Q13" s="119" t="s">
        <v>127</v>
      </c>
      <c r="R13" s="120"/>
      <c r="S13" s="111"/>
      <c r="T13" s="110"/>
    </row>
    <row r="14" spans="4:20" ht="15.75">
      <c r="D14" s="110"/>
      <c r="E14" s="401" t="s">
        <v>155</v>
      </c>
      <c r="F14" s="121"/>
      <c r="G14" s="384"/>
      <c r="H14" s="384" t="s">
        <v>137</v>
      </c>
      <c r="I14" s="384"/>
      <c r="J14" s="384"/>
      <c r="K14" s="121"/>
      <c r="L14" s="122"/>
      <c r="M14" s="122"/>
      <c r="N14" s="121"/>
      <c r="O14" s="384" t="s">
        <v>113</v>
      </c>
      <c r="P14" s="384"/>
      <c r="Q14" s="121" t="s">
        <v>128</v>
      </c>
      <c r="R14" s="123"/>
      <c r="S14" s="111"/>
    </row>
    <row r="15" spans="4:20">
      <c r="D15" s="110"/>
      <c r="S15" s="111"/>
    </row>
    <row r="16" spans="4:20" ht="21">
      <c r="D16" s="110"/>
      <c r="E16" s="412" t="s">
        <v>1</v>
      </c>
      <c r="F16" s="412"/>
      <c r="G16" s="412"/>
      <c r="H16" s="412"/>
      <c r="I16" s="412"/>
      <c r="J16" s="412"/>
      <c r="K16" s="412"/>
      <c r="L16" s="412"/>
      <c r="M16" s="412"/>
      <c r="N16" s="409">
        <v>45596</v>
      </c>
      <c r="O16" s="409"/>
      <c r="P16" s="409"/>
      <c r="Q16" s="409"/>
      <c r="R16" s="409"/>
      <c r="S16" s="111"/>
    </row>
    <row r="17" spans="4:19">
      <c r="D17" s="110"/>
      <c r="E17" s="425"/>
      <c r="F17" s="425"/>
      <c r="G17" s="425"/>
      <c r="H17" s="425"/>
      <c r="I17" s="425"/>
      <c r="J17" s="425"/>
      <c r="K17" s="425"/>
      <c r="L17" s="124"/>
      <c r="M17" s="124"/>
      <c r="N17" s="124"/>
      <c r="O17" s="124"/>
      <c r="P17" s="124"/>
      <c r="Q17" s="124"/>
      <c r="R17" s="124"/>
      <c r="S17" s="111"/>
    </row>
    <row r="18" spans="4:19" ht="13.5" customHeight="1">
      <c r="D18" s="110"/>
      <c r="E18" s="425"/>
      <c r="F18" s="425"/>
      <c r="G18" s="425"/>
      <c r="H18" s="425"/>
      <c r="I18" s="425"/>
      <c r="J18" s="425"/>
      <c r="K18" s="425"/>
      <c r="L18" s="124"/>
      <c r="N18" s="426" t="s">
        <v>5</v>
      </c>
      <c r="O18" s="426"/>
      <c r="Q18" s="426" t="s">
        <v>2</v>
      </c>
      <c r="R18" s="426"/>
      <c r="S18" s="111"/>
    </row>
    <row r="19" spans="4:19" ht="13.5" customHeight="1">
      <c r="D19" s="110"/>
      <c r="E19" s="425"/>
      <c r="F19" s="425"/>
      <c r="G19" s="425"/>
      <c r="H19" s="425"/>
      <c r="I19" s="425"/>
      <c r="J19" s="425"/>
      <c r="K19" s="425"/>
      <c r="L19" s="124"/>
      <c r="N19" s="426"/>
      <c r="O19" s="426"/>
      <c r="Q19" s="426"/>
      <c r="R19" s="426"/>
      <c r="S19" s="111"/>
    </row>
    <row r="20" spans="4:19">
      <c r="D20" s="110"/>
      <c r="E20" s="425"/>
      <c r="F20" s="425"/>
      <c r="G20" s="425"/>
      <c r="H20" s="425"/>
      <c r="I20" s="425"/>
      <c r="J20" s="425"/>
      <c r="K20" s="425"/>
      <c r="L20" s="124"/>
      <c r="M20" s="124"/>
      <c r="N20" s="124"/>
      <c r="O20" s="124"/>
      <c r="P20" s="124"/>
      <c r="Q20" s="124"/>
      <c r="R20" s="124"/>
      <c r="S20" s="111"/>
    </row>
    <row r="21" spans="4:19" ht="13.15" customHeight="1">
      <c r="D21" s="110"/>
      <c r="E21" s="425"/>
      <c r="F21" s="425"/>
      <c r="G21" s="425"/>
      <c r="H21" s="425"/>
      <c r="I21" s="425"/>
      <c r="J21" s="425"/>
      <c r="K21" s="425"/>
      <c r="L21" s="124"/>
      <c r="M21" s="7"/>
      <c r="N21" s="428" t="s">
        <v>139</v>
      </c>
      <c r="O21" s="428"/>
      <c r="Q21" s="415" t="s">
        <v>29</v>
      </c>
      <c r="R21" s="415"/>
      <c r="S21" s="111"/>
    </row>
    <row r="22" spans="4:19" ht="15">
      <c r="D22" s="110"/>
      <c r="E22" s="425"/>
      <c r="F22" s="425"/>
      <c r="G22" s="425"/>
      <c r="H22" s="425"/>
      <c r="I22" s="425"/>
      <c r="J22" s="425"/>
      <c r="K22" s="425"/>
      <c r="L22" s="124"/>
      <c r="M22" s="7"/>
      <c r="N22" s="7"/>
      <c r="O22" s="124"/>
      <c r="R22" s="124"/>
      <c r="S22" s="111"/>
    </row>
    <row r="23" spans="4:19" ht="13.5" customHeight="1">
      <c r="D23" s="110"/>
      <c r="E23" s="425"/>
      <c r="F23" s="425"/>
      <c r="G23" s="425"/>
      <c r="H23" s="425"/>
      <c r="I23" s="425"/>
      <c r="J23" s="425"/>
      <c r="K23" s="425"/>
      <c r="L23" s="124"/>
      <c r="N23" s="427" t="s">
        <v>4</v>
      </c>
      <c r="O23" s="427"/>
      <c r="Q23" s="426" t="s">
        <v>3</v>
      </c>
      <c r="R23" s="426"/>
      <c r="S23" s="111"/>
    </row>
    <row r="24" spans="4:19" ht="13.15" customHeight="1">
      <c r="D24" s="110"/>
      <c r="E24" s="425"/>
      <c r="F24" s="425"/>
      <c r="G24" s="425"/>
      <c r="H24" s="425"/>
      <c r="I24" s="425"/>
      <c r="J24" s="425"/>
      <c r="K24" s="425"/>
      <c r="L24" s="124"/>
      <c r="N24" s="427"/>
      <c r="O24" s="427"/>
      <c r="Q24" s="426"/>
      <c r="R24" s="426"/>
      <c r="S24" s="111"/>
    </row>
    <row r="25" spans="4:19" ht="13.15" customHeight="1">
      <c r="D25" s="110"/>
      <c r="E25" s="425"/>
      <c r="F25" s="425"/>
      <c r="G25" s="425"/>
      <c r="H25" s="425"/>
      <c r="I25" s="425"/>
      <c r="J25" s="425"/>
      <c r="K25" s="425"/>
      <c r="L25" s="124"/>
      <c r="N25" s="125"/>
      <c r="O25" s="125"/>
      <c r="S25" s="111"/>
    </row>
    <row r="26" spans="4:19" ht="13.15" customHeight="1">
      <c r="D26" s="110"/>
      <c r="E26" s="425"/>
      <c r="F26" s="425"/>
      <c r="G26" s="425"/>
      <c r="H26" s="425"/>
      <c r="I26" s="425"/>
      <c r="J26" s="425"/>
      <c r="K26" s="425"/>
      <c r="L26" s="124"/>
      <c r="N26" s="415" t="s">
        <v>56</v>
      </c>
      <c r="O26" s="415"/>
      <c r="Q26" s="415" t="s">
        <v>84</v>
      </c>
      <c r="R26" s="415"/>
      <c r="S26" s="111"/>
    </row>
    <row r="27" spans="4:19">
      <c r="D27" s="110"/>
      <c r="E27" s="425"/>
      <c r="F27" s="425"/>
      <c r="G27" s="425"/>
      <c r="H27" s="425"/>
      <c r="I27" s="425"/>
      <c r="J27" s="425"/>
      <c r="K27" s="425"/>
      <c r="L27" s="124"/>
      <c r="Q27" s="124"/>
      <c r="R27" s="124"/>
      <c r="S27" s="111"/>
    </row>
    <row r="28" spans="4:19" ht="13.15" customHeight="1">
      <c r="D28" s="110"/>
      <c r="E28" s="425"/>
      <c r="F28" s="425"/>
      <c r="G28" s="425"/>
      <c r="H28" s="425"/>
      <c r="I28" s="425"/>
      <c r="J28" s="425"/>
      <c r="K28" s="425"/>
      <c r="L28" s="124"/>
      <c r="N28" s="415" t="s">
        <v>57</v>
      </c>
      <c r="O28" s="415"/>
      <c r="Q28" s="415" t="s">
        <v>61</v>
      </c>
      <c r="R28" s="415"/>
      <c r="S28" s="111"/>
    </row>
    <row r="29" spans="4:19" ht="13.15" customHeight="1">
      <c r="D29" s="110"/>
      <c r="E29" s="425"/>
      <c r="F29" s="425"/>
      <c r="G29" s="425"/>
      <c r="H29" s="425"/>
      <c r="I29" s="425"/>
      <c r="J29" s="425"/>
      <c r="K29" s="425"/>
      <c r="L29" s="124"/>
      <c r="O29" s="124"/>
      <c r="S29" s="111"/>
    </row>
    <row r="30" spans="4:19" ht="13.15" customHeight="1">
      <c r="D30" s="110"/>
      <c r="E30" s="425"/>
      <c r="F30" s="425"/>
      <c r="G30" s="425"/>
      <c r="H30" s="425"/>
      <c r="I30" s="425"/>
      <c r="J30" s="425"/>
      <c r="K30" s="425"/>
      <c r="L30" s="124"/>
      <c r="O30" s="124"/>
      <c r="Q30" s="415" t="s">
        <v>17</v>
      </c>
      <c r="R30" s="415"/>
      <c r="S30" s="111"/>
    </row>
    <row r="31" spans="4:19" ht="13.15" customHeight="1">
      <c r="D31" s="110"/>
      <c r="E31" s="425"/>
      <c r="F31" s="425"/>
      <c r="G31" s="425"/>
      <c r="H31" s="425"/>
      <c r="I31" s="425"/>
      <c r="J31" s="425"/>
      <c r="K31" s="425"/>
      <c r="L31" s="124"/>
      <c r="O31" s="124"/>
      <c r="P31" s="124"/>
      <c r="Q31" s="124"/>
      <c r="R31" s="124"/>
      <c r="S31" s="111"/>
    </row>
    <row r="32" spans="4:19">
      <c r="D32" s="110"/>
      <c r="E32" s="425"/>
      <c r="F32" s="425"/>
      <c r="G32" s="425"/>
      <c r="H32" s="425"/>
      <c r="I32" s="425"/>
      <c r="J32" s="425"/>
      <c r="K32" s="425"/>
      <c r="L32" s="124"/>
      <c r="O32" s="124"/>
      <c r="P32" s="124"/>
      <c r="Q32" s="415" t="s">
        <v>29</v>
      </c>
      <c r="R32" s="415"/>
      <c r="S32" s="111"/>
    </row>
    <row r="33" spans="4:25">
      <c r="D33" s="110"/>
      <c r="E33" s="425"/>
      <c r="F33" s="425"/>
      <c r="G33" s="425"/>
      <c r="H33" s="425"/>
      <c r="I33" s="425"/>
      <c r="J33" s="425"/>
      <c r="K33" s="425"/>
      <c r="L33" s="124"/>
      <c r="M33" s="124"/>
      <c r="N33" s="124"/>
      <c r="O33" s="124"/>
      <c r="P33" s="124"/>
      <c r="Q33" s="124"/>
      <c r="R33" s="124"/>
      <c r="S33" s="111"/>
    </row>
    <row r="34" spans="4:25" ht="13.15" customHeight="1">
      <c r="D34" s="110"/>
      <c r="E34" s="425"/>
      <c r="F34" s="425"/>
      <c r="G34" s="425"/>
      <c r="H34" s="425"/>
      <c r="I34" s="425"/>
      <c r="J34" s="425"/>
      <c r="K34" s="425"/>
      <c r="L34" s="124"/>
      <c r="O34" s="124"/>
      <c r="P34" s="124"/>
      <c r="Q34" s="124"/>
      <c r="R34" s="124"/>
      <c r="S34" s="111"/>
    </row>
    <row r="35" spans="4:25" ht="8.4499999999999993" customHeight="1">
      <c r="D35" s="110"/>
      <c r="E35" s="416" t="s">
        <v>174</v>
      </c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8"/>
      <c r="S35" s="111"/>
    </row>
    <row r="36" spans="4:25" ht="13.15" customHeight="1">
      <c r="D36" s="110"/>
      <c r="E36" s="419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1"/>
      <c r="S36" s="111"/>
    </row>
    <row r="37" spans="4:25" ht="12.75" customHeight="1">
      <c r="D37" s="110"/>
      <c r="E37" s="419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1"/>
      <c r="S37" s="111"/>
    </row>
    <row r="38" spans="4:25" ht="12.75" customHeight="1">
      <c r="D38" s="110"/>
      <c r="E38" s="419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1"/>
      <c r="S38" s="111"/>
    </row>
    <row r="39" spans="4:25" ht="12.75" customHeight="1">
      <c r="D39" s="110"/>
      <c r="E39" s="419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1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9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1"/>
      <c r="S40" s="111"/>
      <c r="U40" s="103"/>
      <c r="V40" s="103"/>
      <c r="W40" s="103"/>
      <c r="X40" s="103"/>
      <c r="Y40" s="103"/>
    </row>
    <row r="41" spans="4:25" ht="13.15" customHeight="1">
      <c r="D41" s="110"/>
      <c r="E41" s="419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1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9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1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9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1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9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1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9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1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9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1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9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1"/>
      <c r="S47" s="111"/>
    </row>
    <row r="48" spans="4:25" ht="12.75" customHeight="1">
      <c r="D48" s="110"/>
      <c r="E48" s="419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1"/>
      <c r="S48" s="111"/>
    </row>
    <row r="49" spans="4:19" ht="12.75" customHeight="1">
      <c r="D49" s="110"/>
      <c r="E49" s="419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1"/>
      <c r="S49" s="111"/>
    </row>
    <row r="50" spans="4:19" ht="12.75" customHeight="1">
      <c r="D50" s="110"/>
      <c r="E50" s="419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1"/>
      <c r="S50" s="111"/>
    </row>
    <row r="51" spans="4:19" ht="12.75" customHeight="1">
      <c r="D51" s="110"/>
      <c r="E51" s="419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1"/>
      <c r="S51" s="111"/>
    </row>
    <row r="52" spans="4:19" ht="12.75" customHeight="1">
      <c r="D52" s="110"/>
      <c r="E52" s="419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1"/>
      <c r="S52" s="111"/>
    </row>
    <row r="53" spans="4:19" ht="12.75" customHeight="1">
      <c r="D53" s="110"/>
      <c r="E53" s="422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4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6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8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E14" r:id="rId2" xr:uid="{00000000-0004-0000-0100-000002000000}"/>
    <hyperlink ref="H14" r:id="rId3" display="hugo@ijg.net" xr:uid="{1ACFD9F1-1EA2-4A80-BA6F-22B3DF54FA00}"/>
    <hyperlink ref="Q32:R32" location="'Individual Bond Returns'!A1" display="Individual Returns" xr:uid="{9A57F9DB-D3CB-4CC7-8E63-AED768B260EB}"/>
    <hyperlink ref="N21:O21" location="Matrix!A1" display="Matrix" xr:uid="{295F6959-E49B-4F9E-9ED5-95F9A3D301D5}"/>
  </hyperlinks>
  <pageMargins left="0.7" right="0.7" top="0.75" bottom="0.75" header="0.3" footer="0.3"/>
  <pageSetup paperSize="9" scale="65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12" t="s">
        <v>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34" t="s">
        <v>7</v>
      </c>
      <c r="S2" s="434"/>
    </row>
    <row r="3" spans="2:19" ht="14.25" thickBot="1"/>
    <row r="4" spans="2:19" ht="15.75">
      <c r="B4" s="431" t="str">
        <f>"Namibian Returns by Asset Class [N$,%] - "&amp; TEXT(Map!$N$16, " mmmm yyyy")</f>
        <v>Namibian Returns by Asset Class [N$,%] -  October 2024</v>
      </c>
      <c r="C4" s="432"/>
      <c r="D4" s="432"/>
      <c r="E4" s="432"/>
      <c r="F4" s="432"/>
      <c r="G4" s="432"/>
      <c r="H4" s="432"/>
      <c r="I4" s="432"/>
      <c r="J4" s="432"/>
      <c r="K4" s="433"/>
      <c r="L4" s="16"/>
      <c r="M4" s="435" t="s">
        <v>6</v>
      </c>
      <c r="N4" s="435"/>
      <c r="O4" s="435"/>
      <c r="P4" s="435"/>
      <c r="Q4" s="435"/>
      <c r="R4" s="435"/>
      <c r="S4" s="435"/>
    </row>
    <row r="5" spans="2:19">
      <c r="B5" s="129"/>
      <c r="D5" s="130" t="s">
        <v>8</v>
      </c>
      <c r="E5" s="130" t="s">
        <v>9</v>
      </c>
      <c r="F5" s="130" t="s">
        <v>10</v>
      </c>
      <c r="G5" s="130" t="s">
        <v>11</v>
      </c>
      <c r="H5" s="130" t="s">
        <v>12</v>
      </c>
      <c r="I5" s="130" t="s">
        <v>13</v>
      </c>
      <c r="J5" s="130" t="s">
        <v>14</v>
      </c>
      <c r="K5" s="149" t="s">
        <v>114</v>
      </c>
      <c r="L5" s="10"/>
      <c r="M5" s="10"/>
      <c r="N5" s="10"/>
      <c r="O5" s="10"/>
      <c r="P5" s="10"/>
    </row>
    <row r="6" spans="2:19">
      <c r="B6" s="129"/>
      <c r="D6" s="3"/>
      <c r="E6" s="3"/>
      <c r="F6" s="3"/>
      <c r="G6" s="3"/>
      <c r="H6" s="3"/>
      <c r="I6" s="3"/>
      <c r="J6" s="3"/>
      <c r="K6" s="131"/>
      <c r="L6" s="3"/>
      <c r="M6" s="3"/>
      <c r="N6" s="3"/>
      <c r="O6" s="3"/>
      <c r="P6" s="3"/>
    </row>
    <row r="7" spans="2:19">
      <c r="B7" s="429" t="s">
        <v>15</v>
      </c>
      <c r="C7" s="430"/>
      <c r="D7" s="132">
        <v>-1.6188300000000044</v>
      </c>
      <c r="E7" s="132">
        <v>3.4839615665121615</v>
      </c>
      <c r="F7" s="132">
        <v>12.06878558486839</v>
      </c>
      <c r="G7" s="132">
        <v>29.167231030814623</v>
      </c>
      <c r="H7" s="132">
        <v>19.185942099297293</v>
      </c>
      <c r="I7" s="132">
        <v>14.178265183888762</v>
      </c>
      <c r="J7" s="132">
        <v>12.622553192141606</v>
      </c>
      <c r="K7" s="133">
        <v>10.301440604671729</v>
      </c>
      <c r="L7" s="12"/>
      <c r="M7" s="12"/>
      <c r="N7" s="12"/>
      <c r="O7" s="12"/>
      <c r="P7" s="12"/>
    </row>
    <row r="8" spans="2:19">
      <c r="B8" s="429" t="s">
        <v>16</v>
      </c>
      <c r="C8" s="430"/>
      <c r="D8" s="132">
        <v>1.937546999999995</v>
      </c>
      <c r="E8" s="132">
        <v>2.9106091776513132</v>
      </c>
      <c r="F8" s="132">
        <v>3.9969718722574488</v>
      </c>
      <c r="G8" s="132">
        <v>10.20182268080687</v>
      </c>
      <c r="H8" s="132">
        <v>9.1040882710662796</v>
      </c>
      <c r="I8" s="132">
        <v>21.426659048152843</v>
      </c>
      <c r="J8" s="132">
        <v>8.2975116633650092</v>
      </c>
      <c r="K8" s="133">
        <v>12.08071924271974</v>
      </c>
      <c r="L8" s="12"/>
      <c r="M8" s="12"/>
      <c r="N8" s="12"/>
      <c r="O8" s="12"/>
      <c r="P8" s="12"/>
    </row>
    <row r="9" spans="2:19">
      <c r="B9" s="151" t="s">
        <v>152</v>
      </c>
      <c r="C9" s="152"/>
      <c r="D9" s="132">
        <v>-0.48646924344729614</v>
      </c>
      <c r="E9" s="132">
        <v>6.0237015338428401</v>
      </c>
      <c r="F9" s="132">
        <v>19.719757677652773</v>
      </c>
      <c r="G9" s="132">
        <v>31.756383053608594</v>
      </c>
      <c r="H9" s="132">
        <v>20.972135022343696</v>
      </c>
      <c r="I9" s="132">
        <v>19.0195581944824</v>
      </c>
      <c r="J9" s="132">
        <v>13.914913495034597</v>
      </c>
      <c r="K9" s="399"/>
      <c r="L9" s="12"/>
      <c r="M9" s="12"/>
      <c r="N9" s="12"/>
      <c r="O9" s="12"/>
      <c r="P9" s="12"/>
    </row>
    <row r="10" spans="2:19">
      <c r="B10" s="134"/>
      <c r="C10" s="135"/>
      <c r="D10" s="132"/>
      <c r="E10" s="132"/>
      <c r="F10" s="132"/>
      <c r="G10" s="132"/>
      <c r="H10" s="132"/>
      <c r="I10" s="132"/>
      <c r="J10" s="132"/>
      <c r="K10" s="136"/>
      <c r="L10" s="12"/>
      <c r="M10" s="12"/>
      <c r="N10" s="12"/>
      <c r="O10" s="12"/>
      <c r="P10" s="12"/>
    </row>
    <row r="11" spans="2:19">
      <c r="B11" s="429" t="s">
        <v>17</v>
      </c>
      <c r="C11" s="430"/>
      <c r="D11" s="132">
        <v>-1.3252815104768279</v>
      </c>
      <c r="E11" s="132">
        <v>3.3006309341470086</v>
      </c>
      <c r="F11" s="132">
        <v>12.741021382016626</v>
      </c>
      <c r="G11" s="132">
        <v>15.961129819585063</v>
      </c>
      <c r="H11" s="132">
        <v>11.955532962430704</v>
      </c>
      <c r="I11" s="132">
        <v>13.873601606589192</v>
      </c>
      <c r="J11" s="132">
        <v>11.860629889626795</v>
      </c>
      <c r="K11" s="133">
        <v>10.651845007381787</v>
      </c>
      <c r="L11" s="12"/>
      <c r="M11" s="12"/>
      <c r="N11" s="12"/>
      <c r="O11" s="12"/>
      <c r="P11" s="12"/>
    </row>
    <row r="12" spans="2:19">
      <c r="B12" s="436" t="s">
        <v>18</v>
      </c>
      <c r="C12" s="437"/>
      <c r="D12" s="132">
        <v>-1.3252815104768279</v>
      </c>
      <c r="E12" s="132">
        <v>3.3006309341470086</v>
      </c>
      <c r="F12" s="132">
        <v>12.741021382016626</v>
      </c>
      <c r="G12" s="132">
        <v>15.961129819585063</v>
      </c>
      <c r="H12" s="132">
        <v>11.955532962430704</v>
      </c>
      <c r="I12" s="132">
        <v>13.873601606589192</v>
      </c>
      <c r="J12" s="132">
        <v>11.860629889626795</v>
      </c>
      <c r="K12" s="133">
        <v>10.651845007381787</v>
      </c>
      <c r="L12" s="12"/>
      <c r="M12" s="12"/>
      <c r="N12" s="12"/>
      <c r="O12" s="12"/>
      <c r="P12" s="12"/>
    </row>
    <row r="13" spans="2:19">
      <c r="B13" s="137" t="s">
        <v>129</v>
      </c>
      <c r="C13" s="138"/>
      <c r="D13" s="132"/>
      <c r="E13" s="132"/>
      <c r="F13" s="132"/>
      <c r="G13" s="132"/>
      <c r="H13" s="132"/>
      <c r="I13" s="132"/>
      <c r="J13" s="132"/>
      <c r="K13" s="133"/>
      <c r="L13" s="12"/>
      <c r="M13" s="12"/>
      <c r="N13" s="12"/>
      <c r="O13" s="12"/>
      <c r="P13" s="12"/>
    </row>
    <row r="14" spans="2:19">
      <c r="B14" s="429" t="s">
        <v>150</v>
      </c>
      <c r="C14" s="430"/>
      <c r="D14" s="132">
        <v>0.4121858409591006</v>
      </c>
      <c r="E14" s="132">
        <v>2.6412591414425979</v>
      </c>
      <c r="F14" s="132">
        <v>5.5790882179955537</v>
      </c>
      <c r="G14" s="132">
        <v>12.247243687591403</v>
      </c>
      <c r="H14" s="132">
        <v>9.7162428691550886</v>
      </c>
      <c r="I14" s="132">
        <v>14.142423945077454</v>
      </c>
      <c r="J14" s="132">
        <v>11.258413150885627</v>
      </c>
      <c r="K14" s="133"/>
      <c r="L14" s="12"/>
      <c r="M14" s="12"/>
      <c r="N14" s="12"/>
      <c r="O14" s="12"/>
      <c r="P14" s="12"/>
    </row>
    <row r="15" spans="2:19">
      <c r="B15" s="139"/>
      <c r="C15" s="135"/>
      <c r="D15" s="140"/>
      <c r="E15" s="140"/>
      <c r="F15" s="140"/>
      <c r="G15" s="140"/>
      <c r="H15" s="140"/>
      <c r="I15" s="140"/>
      <c r="J15" s="140"/>
      <c r="K15" s="141"/>
      <c r="L15" s="13"/>
      <c r="M15" s="13"/>
      <c r="N15" s="13"/>
      <c r="O15" s="13"/>
      <c r="P15" s="13"/>
    </row>
    <row r="16" spans="2:19">
      <c r="B16" s="438" t="s">
        <v>21</v>
      </c>
      <c r="C16" s="439"/>
      <c r="D16" s="132">
        <v>0.68305823395844456</v>
      </c>
      <c r="E16" s="132">
        <v>2.0576611393425148</v>
      </c>
      <c r="F16" s="132">
        <v>4.1953032820003955</v>
      </c>
      <c r="G16" s="132">
        <v>8.5222579535564336</v>
      </c>
      <c r="H16" s="132">
        <v>7.0577927801030116</v>
      </c>
      <c r="I16" s="132">
        <v>7.2031491429071615</v>
      </c>
      <c r="J16" s="132">
        <v>6.4080750914183415</v>
      </c>
      <c r="K16" s="133">
        <v>6.9550487458467813</v>
      </c>
      <c r="L16" s="12"/>
      <c r="M16" s="12"/>
      <c r="N16" s="12"/>
      <c r="O16" s="12"/>
      <c r="P16" s="12"/>
    </row>
    <row r="17" spans="2:24" ht="15.75" thickBot="1">
      <c r="B17" s="142"/>
      <c r="C17" s="143"/>
      <c r="D17" s="144"/>
      <c r="E17" s="144"/>
      <c r="F17" s="144"/>
      <c r="G17" s="144"/>
      <c r="H17" s="144"/>
      <c r="I17" s="144"/>
      <c r="J17" s="144"/>
      <c r="K17" s="145"/>
      <c r="L17" s="14"/>
      <c r="M17" s="14"/>
      <c r="N17" s="14"/>
      <c r="O17" s="14"/>
      <c r="P17" s="14"/>
    </row>
    <row r="18" spans="2:24" ht="15">
      <c r="B18" s="146" t="s">
        <v>19</v>
      </c>
      <c r="G18" s="147"/>
      <c r="K18" s="146" t="s">
        <v>28</v>
      </c>
    </row>
    <row r="19" spans="2:24" ht="15.75">
      <c r="B19" s="20" t="s">
        <v>130</v>
      </c>
      <c r="L19" s="16"/>
      <c r="M19" s="16"/>
      <c r="N19" s="16"/>
      <c r="O19" s="16"/>
      <c r="P19" s="16"/>
    </row>
    <row r="20" spans="2:24">
      <c r="B20" s="20" t="s">
        <v>271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5" t="s">
        <v>24</v>
      </c>
      <c r="N22" s="435"/>
      <c r="O22" s="435"/>
      <c r="P22" s="435"/>
      <c r="Q22" s="435"/>
      <c r="R22" s="435"/>
      <c r="S22" s="435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31" t="str">
        <f>"Namibian Returns by Asset Class [US$,%] - "&amp; TEXT(Map!$N$16, " mmmm yyyy")</f>
        <v>Namibian Returns by Asset Class [US$,%] -  October 2024</v>
      </c>
      <c r="C24" s="432"/>
      <c r="D24" s="432"/>
      <c r="E24" s="432"/>
      <c r="F24" s="432"/>
      <c r="G24" s="432"/>
      <c r="H24" s="432"/>
      <c r="I24" s="432"/>
      <c r="J24" s="432"/>
      <c r="K24" s="433"/>
      <c r="L24" s="12"/>
      <c r="M24" s="12"/>
      <c r="N24" s="12"/>
      <c r="O24" s="12"/>
      <c r="P24" s="12"/>
      <c r="V24" s="5"/>
      <c r="W24" s="5"/>
      <c r="X24" s="5"/>
    </row>
    <row r="25" spans="2:24">
      <c r="B25" s="129"/>
      <c r="D25" s="148" t="s">
        <v>8</v>
      </c>
      <c r="E25" s="148" t="s">
        <v>9</v>
      </c>
      <c r="F25" s="148" t="s">
        <v>10</v>
      </c>
      <c r="G25" s="148" t="s">
        <v>11</v>
      </c>
      <c r="H25" s="148" t="s">
        <v>12</v>
      </c>
      <c r="I25" s="148" t="s">
        <v>13</v>
      </c>
      <c r="J25" s="148" t="s">
        <v>20</v>
      </c>
      <c r="K25" s="149" t="s">
        <v>115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50"/>
      <c r="C26" s="135"/>
      <c r="D26" s="11"/>
      <c r="E26" s="11"/>
      <c r="F26" s="11"/>
      <c r="G26" s="11"/>
      <c r="H26" s="11"/>
      <c r="I26" s="11"/>
      <c r="J26" s="11"/>
      <c r="K26" s="136"/>
      <c r="L26" s="12"/>
      <c r="M26" s="12"/>
      <c r="N26" s="12"/>
      <c r="O26" s="12"/>
      <c r="P26" s="12"/>
      <c r="V26" s="6"/>
      <c r="W26" s="6"/>
      <c r="X26" s="6"/>
    </row>
    <row r="27" spans="2:24">
      <c r="B27" s="151" t="s">
        <v>23</v>
      </c>
      <c r="C27" s="152"/>
      <c r="D27" s="132">
        <v>-1.8985508069693235</v>
      </c>
      <c r="E27" s="132">
        <v>3.4096654528515069</v>
      </c>
      <c r="F27" s="132">
        <v>6.6988962046026446</v>
      </c>
      <c r="G27" s="132">
        <v>5.9416346170233281</v>
      </c>
      <c r="H27" s="132">
        <v>4.3129257111044206</v>
      </c>
      <c r="I27" s="132">
        <v>-4.6885711896473055</v>
      </c>
      <c r="J27" s="132">
        <v>-3.0197840659048736</v>
      </c>
      <c r="K27" s="136">
        <v>-4.706224857356478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0"/>
      <c r="C28" s="135"/>
      <c r="D28" s="153"/>
      <c r="E28" s="153"/>
      <c r="F28" s="153"/>
      <c r="G28" s="153"/>
      <c r="H28" s="153"/>
      <c r="I28" s="153"/>
      <c r="J28" s="153"/>
      <c r="K28" s="136"/>
      <c r="L28" s="12"/>
      <c r="M28" s="12"/>
      <c r="N28" s="12"/>
      <c r="O28" s="12"/>
      <c r="P28" s="12"/>
      <c r="V28" s="6"/>
      <c r="W28" s="6"/>
      <c r="X28" s="6"/>
    </row>
    <row r="29" spans="2:24">
      <c r="B29" s="151" t="s">
        <v>15</v>
      </c>
      <c r="C29" s="152"/>
      <c r="D29" s="132">
        <v>-3.4866464969408706</v>
      </c>
      <c r="E29" s="132">
        <v>7.012418453287661</v>
      </c>
      <c r="F29" s="132">
        <v>19.576157208957422</v>
      </c>
      <c r="G29" s="132">
        <v>36.841875943592008</v>
      </c>
      <c r="H29" s="132">
        <v>24.326343240119908</v>
      </c>
      <c r="I29" s="132">
        <v>8.8249359376378465</v>
      </c>
      <c r="J29" s="132">
        <v>9.2215952762300759</v>
      </c>
      <c r="K29" s="136">
        <v>5.1104067889123694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51" t="s">
        <v>16</v>
      </c>
      <c r="C30" s="152"/>
      <c r="D30" s="132">
        <v>2.2108788267694024E-3</v>
      </c>
      <c r="E30" s="132">
        <v>6.4195166661007219</v>
      </c>
      <c r="F30" s="132">
        <v>10.963621073909779</v>
      </c>
      <c r="G30" s="132">
        <v>16.749612325800367</v>
      </c>
      <c r="H30" s="132">
        <v>13.809666545975151</v>
      </c>
      <c r="I30" s="132">
        <v>15.733483695469875</v>
      </c>
      <c r="J30" s="132">
        <v>5.0271606623832454</v>
      </c>
      <c r="K30" s="136">
        <v>6.8059485734149439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51" t="s">
        <v>152</v>
      </c>
      <c r="C31" s="152"/>
      <c r="D31" s="132">
        <v>-2.3757841846694938</v>
      </c>
      <c r="E31" s="132">
        <v>9.6387550568766791</v>
      </c>
      <c r="F31" s="132">
        <v>27.739659980880525</v>
      </c>
      <c r="G31" s="132">
        <v>39.58486591925967</v>
      </c>
      <c r="H31" s="132">
        <v>26.189573336994322</v>
      </c>
      <c r="I31" s="132">
        <v>13.439241478930386</v>
      </c>
      <c r="J31" s="132">
        <v>10.47492908862222</v>
      </c>
      <c r="K31" s="399"/>
      <c r="L31" s="12"/>
      <c r="M31" s="12"/>
      <c r="N31" s="12"/>
      <c r="O31" s="12"/>
      <c r="P31" s="12"/>
      <c r="V31" s="6"/>
      <c r="W31" s="6"/>
      <c r="X31" s="6"/>
    </row>
    <row r="32" spans="2:24">
      <c r="B32" s="134"/>
      <c r="C32" s="135"/>
      <c r="D32" s="132"/>
      <c r="E32" s="132"/>
      <c r="F32" s="132"/>
      <c r="G32" s="132"/>
      <c r="H32" s="132"/>
      <c r="I32" s="132"/>
      <c r="J32" s="132"/>
      <c r="K32" s="136"/>
      <c r="L32" s="13"/>
      <c r="M32" s="13"/>
      <c r="N32" s="13"/>
      <c r="O32" s="13"/>
      <c r="P32" s="13"/>
      <c r="V32" s="6"/>
      <c r="W32" s="6"/>
      <c r="X32" s="6"/>
    </row>
    <row r="33" spans="1:24">
      <c r="B33" s="151" t="s">
        <v>17</v>
      </c>
      <c r="C33" s="152"/>
      <c r="D33" s="132">
        <v>-3.1986711746343821</v>
      </c>
      <c r="E33" s="132">
        <v>6.8228368596862543</v>
      </c>
      <c r="F33" s="132">
        <v>20.293425384406795</v>
      </c>
      <c r="G33" s="132">
        <v>22.851116451236898</v>
      </c>
      <c r="H33" s="132">
        <v>16.784091928571353</v>
      </c>
      <c r="I33" s="132">
        <v>8.5345567290489033</v>
      </c>
      <c r="J33" s="132">
        <v>8.4826804121990165</v>
      </c>
      <c r="K33" s="136">
        <v>5.4443203725208278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51" t="s">
        <v>18</v>
      </c>
      <c r="C34" s="152"/>
      <c r="D34" s="132">
        <v>-3.1986711746344043</v>
      </c>
      <c r="E34" s="132">
        <v>6.8228368596862321</v>
      </c>
      <c r="F34" s="132">
        <v>20.293425384406749</v>
      </c>
      <c r="G34" s="132">
        <v>22.851116451236877</v>
      </c>
      <c r="H34" s="132">
        <v>16.784091928571286</v>
      </c>
      <c r="I34" s="132">
        <v>8.5363633516128523</v>
      </c>
      <c r="J34" s="132">
        <v>8.4831556007008544</v>
      </c>
      <c r="K34" s="136">
        <v>5.4669776969025641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51" t="s">
        <v>129</v>
      </c>
      <c r="C35" s="152"/>
      <c r="D35" s="132"/>
      <c r="E35" s="132"/>
      <c r="F35" s="132"/>
      <c r="G35" s="132"/>
      <c r="H35" s="132"/>
      <c r="I35" s="132"/>
      <c r="J35" s="132"/>
      <c r="K35" s="136"/>
      <c r="V35" s="6"/>
      <c r="W35" s="6"/>
      <c r="X35" s="6"/>
    </row>
    <row r="36" spans="1:24">
      <c r="B36" s="429" t="s">
        <v>150</v>
      </c>
      <c r="C36" s="430"/>
      <c r="D36" s="132">
        <v>-1.4941905236199648</v>
      </c>
      <c r="E36" s="132">
        <v>6.1409826947601553</v>
      </c>
      <c r="F36" s="132">
        <v>12.651721751484946</v>
      </c>
      <c r="G36" s="132">
        <v>18.916564775187862</v>
      </c>
      <c r="H36" s="132">
        <v>14.448222917116649</v>
      </c>
      <c r="I36" s="132">
        <v>8.7907751408234702</v>
      </c>
      <c r="J36" s="132">
        <v>7.8986493185765783</v>
      </c>
      <c r="K36" s="136"/>
      <c r="V36" s="9"/>
      <c r="W36" s="9"/>
      <c r="X36" s="9"/>
    </row>
    <row r="37" spans="1:24">
      <c r="B37" s="134"/>
      <c r="C37" s="135"/>
      <c r="D37" s="140"/>
      <c r="E37" s="140"/>
      <c r="F37" s="140"/>
      <c r="G37" s="140"/>
      <c r="H37" s="140"/>
      <c r="I37" s="140"/>
      <c r="J37" s="140"/>
      <c r="K37" s="141"/>
    </row>
    <row r="38" spans="1:24">
      <c r="B38" s="151" t="s">
        <v>21</v>
      </c>
      <c r="C38" s="152"/>
      <c r="D38" s="132">
        <v>3.8874342903717052</v>
      </c>
      <c r="E38" s="132">
        <v>7.5220280858663502</v>
      </c>
      <c r="F38" s="132">
        <v>13.923544984130221</v>
      </c>
      <c r="G38" s="132">
        <v>18.915915983945951</v>
      </c>
      <c r="H38" s="132">
        <v>13.836356923655524</v>
      </c>
      <c r="I38" s="132">
        <v>2.4414572095716958</v>
      </c>
      <c r="J38" s="132">
        <v>3.6398088543993179</v>
      </c>
      <c r="K38" s="136">
        <v>1.9657393394214351</v>
      </c>
      <c r="M38" s="19" t="s">
        <v>28</v>
      </c>
    </row>
    <row r="39" spans="1:24" ht="14.25" thickBot="1">
      <c r="B39" s="142"/>
      <c r="C39" s="143"/>
      <c r="D39" s="155"/>
      <c r="E39" s="155"/>
      <c r="F39" s="155"/>
      <c r="G39" s="155"/>
      <c r="H39" s="155"/>
      <c r="I39" s="155"/>
      <c r="J39" s="155"/>
      <c r="K39" s="145"/>
    </row>
    <row r="40" spans="1:24" ht="15">
      <c r="B40" s="146" t="s">
        <v>19</v>
      </c>
      <c r="G40" s="147"/>
      <c r="K40" s="146" t="s">
        <v>28</v>
      </c>
    </row>
    <row r="41" spans="1:24">
      <c r="A41" s="100"/>
      <c r="B41" s="20" t="s">
        <v>130</v>
      </c>
      <c r="L41" s="100"/>
      <c r="M41" s="100"/>
      <c r="N41" s="100"/>
      <c r="O41" s="100"/>
    </row>
    <row r="42" spans="1:24" ht="15.75">
      <c r="A42" s="100"/>
      <c r="B42" s="20" t="s">
        <v>271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387"/>
      <c r="C50" s="387"/>
      <c r="D50" s="387"/>
      <c r="E50" s="387"/>
      <c r="F50" s="387"/>
      <c r="G50" s="387"/>
      <c r="H50" s="387"/>
      <c r="I50" s="387"/>
      <c r="J50" s="100"/>
      <c r="K50" s="100"/>
      <c r="L50" s="100"/>
      <c r="M50" s="100"/>
      <c r="N50" s="100"/>
      <c r="O50" s="100"/>
    </row>
    <row r="51" spans="1:15">
      <c r="A51" s="100"/>
      <c r="B51" s="387"/>
      <c r="C51" s="387"/>
      <c r="D51" s="387"/>
      <c r="E51" s="387"/>
      <c r="F51" s="387"/>
      <c r="G51" s="387"/>
      <c r="H51" s="387"/>
      <c r="I51" s="387"/>
      <c r="J51" s="100"/>
      <c r="K51" s="100"/>
      <c r="L51" s="100"/>
      <c r="M51" s="100"/>
      <c r="N51" s="100"/>
      <c r="O51" s="100"/>
    </row>
    <row r="52" spans="1:15">
      <c r="A52" s="100"/>
      <c r="B52" s="387"/>
      <c r="C52" s="387" t="str">
        <f>D5</f>
        <v>1 month</v>
      </c>
      <c r="D52" s="387" t="str">
        <f t="shared" ref="D52" si="0">E5</f>
        <v>3 month</v>
      </c>
      <c r="E52" s="387" t="str">
        <f>G5</f>
        <v>12 month</v>
      </c>
      <c r="F52" s="387" t="str">
        <f>H5</f>
        <v>year-to-date</v>
      </c>
      <c r="G52" s="387" t="str">
        <f>I5</f>
        <v>3 years*</v>
      </c>
      <c r="H52" s="387" t="str">
        <f>J5</f>
        <v>5  years*</v>
      </c>
      <c r="I52" s="387" t="str">
        <f>K5</f>
        <v>10  years*</v>
      </c>
      <c r="J52" s="100"/>
      <c r="K52" s="100"/>
      <c r="L52" s="100"/>
      <c r="M52" s="100"/>
      <c r="N52" s="100"/>
      <c r="O52" s="100"/>
    </row>
    <row r="53" spans="1:15">
      <c r="A53" s="100"/>
      <c r="B53" s="387" t="str">
        <f>B7</f>
        <v>NSX Overall Index</v>
      </c>
      <c r="C53" s="408">
        <f t="shared" ref="C53:D55" si="1">D7/100</f>
        <v>-1.6188300000000044E-2</v>
      </c>
      <c r="D53" s="408">
        <f t="shared" si="1"/>
        <v>3.4839615665121615E-2</v>
      </c>
      <c r="E53" s="408">
        <f t="shared" ref="E53:I55" si="2">G7/100</f>
        <v>0.29167231030814622</v>
      </c>
      <c r="F53" s="408">
        <f t="shared" si="2"/>
        <v>0.19185942099297293</v>
      </c>
      <c r="G53" s="408">
        <f t="shared" si="2"/>
        <v>0.14178265183888761</v>
      </c>
      <c r="H53" s="408">
        <f t="shared" si="2"/>
        <v>0.12622553192141606</v>
      </c>
      <c r="I53" s="408">
        <f t="shared" si="2"/>
        <v>0.10301440604671729</v>
      </c>
      <c r="J53" s="100"/>
      <c r="K53" s="100"/>
      <c r="L53" s="100"/>
      <c r="M53" s="100"/>
      <c r="N53" s="100"/>
      <c r="O53" s="100"/>
    </row>
    <row r="54" spans="1:15">
      <c r="A54" s="100"/>
      <c r="B54" s="387" t="str">
        <f>B8</f>
        <v>NSX Local Index</v>
      </c>
      <c r="C54" s="408">
        <f t="shared" si="1"/>
        <v>1.937546999999995E-2</v>
      </c>
      <c r="D54" s="408">
        <f t="shared" si="1"/>
        <v>2.9106091776513132E-2</v>
      </c>
      <c r="E54" s="408">
        <f t="shared" si="2"/>
        <v>0.1020182268080687</v>
      </c>
      <c r="F54" s="408">
        <f t="shared" si="2"/>
        <v>9.1040882710662796E-2</v>
      </c>
      <c r="G54" s="408">
        <f t="shared" si="2"/>
        <v>0.21426659048152844</v>
      </c>
      <c r="H54" s="408">
        <f t="shared" si="2"/>
        <v>8.2975116633650092E-2</v>
      </c>
      <c r="I54" s="408">
        <f t="shared" si="2"/>
        <v>0.1208071924271974</v>
      </c>
      <c r="J54" s="100"/>
      <c r="K54" s="100"/>
      <c r="L54" s="100"/>
      <c r="M54" s="100"/>
      <c r="N54" s="100"/>
      <c r="O54" s="100"/>
    </row>
    <row r="55" spans="1:15">
      <c r="A55" s="100"/>
      <c r="B55" s="387" t="s">
        <v>138</v>
      </c>
      <c r="C55" s="408">
        <f t="shared" si="1"/>
        <v>-4.8646924344729614E-3</v>
      </c>
      <c r="D55" s="408">
        <f t="shared" si="1"/>
        <v>6.0237015338428401E-2</v>
      </c>
      <c r="E55" s="408">
        <f t="shared" si="2"/>
        <v>0.31756383053608594</v>
      </c>
      <c r="F55" s="408">
        <f t="shared" si="2"/>
        <v>0.20972135022343696</v>
      </c>
      <c r="G55" s="408">
        <f t="shared" si="2"/>
        <v>0.190195581944824</v>
      </c>
      <c r="H55" s="408">
        <f t="shared" si="2"/>
        <v>0.13914913495034598</v>
      </c>
      <c r="I55" s="408">
        <f t="shared" si="2"/>
        <v>0</v>
      </c>
      <c r="J55" s="100"/>
      <c r="K55" s="100"/>
      <c r="L55" s="100"/>
      <c r="M55" s="100"/>
      <c r="N55" s="100"/>
      <c r="O55" s="100"/>
    </row>
    <row r="56" spans="1:15">
      <c r="A56" s="100"/>
      <c r="B56" s="387" t="str">
        <f>B11</f>
        <v>IJG ALBI</v>
      </c>
      <c r="C56" s="408">
        <f>D11/100</f>
        <v>-1.3252815104768279E-2</v>
      </c>
      <c r="D56" s="408">
        <f>E11/100</f>
        <v>3.3006309341470086E-2</v>
      </c>
      <c r="E56" s="408">
        <f>G11/100</f>
        <v>0.15961129819585063</v>
      </c>
      <c r="F56" s="408">
        <f>H11/100</f>
        <v>0.11955532962430704</v>
      </c>
      <c r="G56" s="408">
        <f>I11/100</f>
        <v>0.13873601606589192</v>
      </c>
      <c r="H56" s="408">
        <f>J11/100</f>
        <v>0.11860629889626795</v>
      </c>
      <c r="I56" s="408">
        <f>K11/100</f>
        <v>0.10651845007381787</v>
      </c>
      <c r="J56" s="100"/>
      <c r="K56" s="100"/>
      <c r="L56" s="100"/>
      <c r="M56" s="100"/>
      <c r="N56" s="100"/>
      <c r="O56" s="100"/>
    </row>
    <row r="57" spans="1:15">
      <c r="A57" s="100"/>
      <c r="B57" s="387" t="str">
        <f>B14</f>
        <v>IJG ILBI</v>
      </c>
      <c r="C57" s="408">
        <f>D14/100</f>
        <v>4.121858409591006E-3</v>
      </c>
      <c r="D57" s="408">
        <f>E14/100</f>
        <v>2.6412591414425979E-2</v>
      </c>
      <c r="E57" s="408">
        <f>G14/100</f>
        <v>0.12247243687591404</v>
      </c>
      <c r="F57" s="408">
        <f>H14/100</f>
        <v>9.7162428691550881E-2</v>
      </c>
      <c r="G57" s="408">
        <f>I14/100</f>
        <v>0.14142423945077454</v>
      </c>
      <c r="H57" s="408">
        <f>J14/100</f>
        <v>0.11258413150885627</v>
      </c>
      <c r="I57" s="408">
        <f>K14/100</f>
        <v>0</v>
      </c>
      <c r="J57" s="100"/>
      <c r="K57" s="100"/>
      <c r="L57" s="100"/>
      <c r="M57" s="100"/>
      <c r="N57" s="100"/>
      <c r="O57" s="100"/>
    </row>
    <row r="58" spans="1:15">
      <c r="A58" s="100"/>
      <c r="B58" s="387" t="str">
        <f>B16</f>
        <v xml:space="preserve">IJG Money Market Index </v>
      </c>
      <c r="C58" s="408">
        <f>D16/100</f>
        <v>6.8305823395844456E-3</v>
      </c>
      <c r="D58" s="408">
        <f>E16/100</f>
        <v>2.0576611393425148E-2</v>
      </c>
      <c r="E58" s="408">
        <f>G16/100</f>
        <v>8.5222579535564336E-2</v>
      </c>
      <c r="F58" s="408">
        <f>H16/100</f>
        <v>7.0577927801030116E-2</v>
      </c>
      <c r="G58" s="408">
        <f>I16/100</f>
        <v>7.2031491429071615E-2</v>
      </c>
      <c r="H58" s="408">
        <f>J16/100</f>
        <v>6.4080750914183415E-2</v>
      </c>
      <c r="I58" s="408">
        <f>K16/100</f>
        <v>6.9550487458467813E-2</v>
      </c>
      <c r="J58" s="100"/>
      <c r="K58" s="100"/>
      <c r="L58" s="100"/>
      <c r="M58" s="100"/>
      <c r="N58" s="100"/>
      <c r="O58" s="100"/>
    </row>
    <row r="59" spans="1:15">
      <c r="A59" s="100"/>
      <c r="B59" s="387"/>
      <c r="C59" s="387"/>
      <c r="D59" s="387"/>
      <c r="E59" s="387"/>
      <c r="F59" s="387"/>
      <c r="G59" s="387"/>
      <c r="H59" s="387"/>
      <c r="I59" s="387"/>
      <c r="J59" s="100"/>
      <c r="K59" s="100"/>
      <c r="L59" s="100"/>
      <c r="M59" s="100"/>
      <c r="N59" s="100"/>
      <c r="O59" s="100"/>
    </row>
    <row r="60" spans="1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12" t="str">
        <f>"Asset Class Matrix [N$,%] - "&amp; TEXT(Map!$N$16, " mmmm yyyy")</f>
        <v>Asset Class Matrix [N$,%] -  October 2024</v>
      </c>
      <c r="D2" s="412"/>
      <c r="E2" s="412"/>
      <c r="F2" s="412"/>
      <c r="G2" s="412"/>
      <c r="H2" s="412"/>
      <c r="I2" s="412"/>
      <c r="J2" s="412"/>
      <c r="K2" s="412"/>
      <c r="L2" s="104" t="s">
        <v>7</v>
      </c>
      <c r="M2" s="104"/>
    </row>
    <row r="4" spans="2:13">
      <c r="D4" s="392" t="s">
        <v>140</v>
      </c>
      <c r="E4" s="392" t="s">
        <v>141</v>
      </c>
      <c r="F4" s="392" t="s">
        <v>142</v>
      </c>
      <c r="G4" s="392" t="s">
        <v>143</v>
      </c>
      <c r="H4" s="392" t="s">
        <v>144</v>
      </c>
      <c r="I4" s="392" t="s">
        <v>145</v>
      </c>
      <c r="J4" s="392" t="s">
        <v>146</v>
      </c>
      <c r="K4" s="392" t="s">
        <v>147</v>
      </c>
    </row>
    <row r="5" spans="2:13" ht="70.150000000000006" customHeight="1">
      <c r="B5" s="402" t="s">
        <v>159</v>
      </c>
      <c r="D5" s="394" t="s">
        <v>175</v>
      </c>
      <c r="E5" s="396" t="s">
        <v>182</v>
      </c>
      <c r="F5" s="396" t="s">
        <v>189</v>
      </c>
      <c r="G5" s="396" t="s">
        <v>196</v>
      </c>
      <c r="H5" s="396" t="s">
        <v>203</v>
      </c>
      <c r="I5" s="394" t="s">
        <v>210</v>
      </c>
      <c r="J5" s="396" t="s">
        <v>217</v>
      </c>
      <c r="K5" s="394" t="s">
        <v>224</v>
      </c>
    </row>
    <row r="6" spans="2:13" ht="70.150000000000006" customHeight="1">
      <c r="B6" s="403"/>
      <c r="D6" s="398" t="s">
        <v>176</v>
      </c>
      <c r="E6" s="393" t="s">
        <v>183</v>
      </c>
      <c r="F6" s="395" t="s">
        <v>190</v>
      </c>
      <c r="G6" s="393" t="s">
        <v>197</v>
      </c>
      <c r="H6" s="393" t="s">
        <v>204</v>
      </c>
      <c r="I6" s="396" t="s">
        <v>211</v>
      </c>
      <c r="J6" s="393" t="s">
        <v>218</v>
      </c>
      <c r="K6" s="395" t="s">
        <v>225</v>
      </c>
    </row>
    <row r="7" spans="2:13" ht="70.150000000000006" customHeight="1">
      <c r="B7" s="404"/>
      <c r="D7" s="400" t="s">
        <v>177</v>
      </c>
      <c r="E7" s="395" t="s">
        <v>184</v>
      </c>
      <c r="F7" s="393" t="s">
        <v>191</v>
      </c>
      <c r="G7" s="395" t="s">
        <v>198</v>
      </c>
      <c r="H7" s="395" t="s">
        <v>205</v>
      </c>
      <c r="I7" s="393" t="s">
        <v>212</v>
      </c>
      <c r="J7" s="395" t="s">
        <v>219</v>
      </c>
      <c r="K7" s="393" t="s">
        <v>226</v>
      </c>
    </row>
    <row r="8" spans="2:13" ht="70.150000000000006" customHeight="1">
      <c r="B8" s="404"/>
      <c r="D8" s="397" t="s">
        <v>178</v>
      </c>
      <c r="E8" s="394" t="s">
        <v>185</v>
      </c>
      <c r="F8" s="400" t="s">
        <v>192</v>
      </c>
      <c r="G8" s="400" t="s">
        <v>199</v>
      </c>
      <c r="H8" s="400" t="s">
        <v>206</v>
      </c>
      <c r="I8" s="400" t="s">
        <v>213</v>
      </c>
      <c r="J8" s="400" t="s">
        <v>220</v>
      </c>
      <c r="K8" s="398" t="s">
        <v>227</v>
      </c>
    </row>
    <row r="9" spans="2:13" ht="70.150000000000006" customHeight="1">
      <c r="D9" s="396" t="s">
        <v>179</v>
      </c>
      <c r="E9" s="400" t="s">
        <v>186</v>
      </c>
      <c r="F9" s="398" t="s">
        <v>193</v>
      </c>
      <c r="G9" s="394" t="s">
        <v>200</v>
      </c>
      <c r="H9" s="394" t="s">
        <v>207</v>
      </c>
      <c r="I9" s="395" t="s">
        <v>214</v>
      </c>
      <c r="J9" s="394" t="s">
        <v>221</v>
      </c>
      <c r="K9" s="397" t="s">
        <v>228</v>
      </c>
    </row>
    <row r="10" spans="2:13" ht="70.150000000000006" customHeight="1">
      <c r="D10" s="395" t="s">
        <v>180</v>
      </c>
      <c r="E10" s="398" t="s">
        <v>187</v>
      </c>
      <c r="F10" s="394" t="s">
        <v>194</v>
      </c>
      <c r="G10" s="398" t="s">
        <v>201</v>
      </c>
      <c r="H10" s="398" t="s">
        <v>208</v>
      </c>
      <c r="I10" s="398" t="s">
        <v>215</v>
      </c>
      <c r="J10" s="398" t="s">
        <v>222</v>
      </c>
      <c r="K10" s="406"/>
    </row>
    <row r="11" spans="2:13" ht="70.150000000000006" customHeight="1">
      <c r="B11" s="405" t="s">
        <v>160</v>
      </c>
      <c r="D11" s="393" t="s">
        <v>181</v>
      </c>
      <c r="E11" s="397" t="s">
        <v>188</v>
      </c>
      <c r="F11" s="397" t="s">
        <v>195</v>
      </c>
      <c r="G11" s="397" t="s">
        <v>202</v>
      </c>
      <c r="H11" s="397" t="s">
        <v>209</v>
      </c>
      <c r="I11" s="397" t="s">
        <v>216</v>
      </c>
      <c r="J11" s="397" t="s">
        <v>223</v>
      </c>
      <c r="K11" s="406"/>
    </row>
    <row r="12" spans="2:13">
      <c r="D12" s="146" t="s">
        <v>19</v>
      </c>
      <c r="K12" s="20"/>
    </row>
    <row r="13" spans="2:13">
      <c r="D13" s="146" t="s">
        <v>153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="90" zoomScaleNormal="9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12" t="s">
        <v>2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34" t="s">
        <v>7</v>
      </c>
      <c r="S2" s="434"/>
    </row>
    <row r="3" spans="2:19" ht="14.25" thickBot="1"/>
    <row r="4" spans="2:19" ht="16.5" thickBot="1">
      <c r="B4" s="441" t="str">
        <f>"Index Total Returns [N$, %] - "&amp; TEXT(Map!$N$16, " mmmm yyyy")</f>
        <v>Index Total Returns [N$, %] -  October 2024</v>
      </c>
      <c r="C4" s="442"/>
      <c r="D4" s="442"/>
      <c r="E4" s="442"/>
      <c r="F4" s="442"/>
      <c r="G4" s="442"/>
      <c r="H4" s="442"/>
      <c r="I4" s="442"/>
      <c r="J4" s="442"/>
      <c r="K4" s="443"/>
      <c r="L4" s="16"/>
      <c r="M4" s="440" t="str">
        <f>"Index Total Returns [N$] – "&amp; TEXT(Map!$N$16, " mmmm yyyy")</f>
        <v>Index Total Returns [N$] –  October 2024</v>
      </c>
      <c r="N4" s="440"/>
      <c r="O4" s="440"/>
      <c r="P4" s="440"/>
      <c r="Q4" s="440"/>
      <c r="R4" s="440"/>
      <c r="S4" s="440"/>
    </row>
    <row r="5" spans="2:19">
      <c r="B5" s="156"/>
      <c r="C5" s="157" t="s">
        <v>25</v>
      </c>
      <c r="D5" s="157" t="s">
        <v>8</v>
      </c>
      <c r="E5" s="157" t="s">
        <v>9</v>
      </c>
      <c r="F5" s="157" t="s">
        <v>10</v>
      </c>
      <c r="G5" s="157" t="s">
        <v>11</v>
      </c>
      <c r="H5" s="157" t="s">
        <v>12</v>
      </c>
      <c r="I5" s="157" t="s">
        <v>13</v>
      </c>
      <c r="J5" s="157" t="s">
        <v>20</v>
      </c>
      <c r="K5" s="158" t="s">
        <v>115</v>
      </c>
      <c r="L5" s="10"/>
      <c r="M5" s="10"/>
      <c r="N5" s="10"/>
      <c r="O5" s="10"/>
      <c r="P5" s="10"/>
    </row>
    <row r="6" spans="2:19">
      <c r="B6" s="159" t="str">
        <f>Summary!B7</f>
        <v>NSX Overall Index</v>
      </c>
      <c r="C6" s="130" t="s">
        <v>27</v>
      </c>
      <c r="D6" s="160">
        <f>Summary!D7</f>
        <v>-1.6188300000000044</v>
      </c>
      <c r="E6" s="160">
        <f>Summary!E7</f>
        <v>3.4839615665121615</v>
      </c>
      <c r="F6" s="160">
        <f>Summary!F7</f>
        <v>12.06878558486839</v>
      </c>
      <c r="G6" s="160">
        <f>Summary!G7</f>
        <v>29.167231030814623</v>
      </c>
      <c r="H6" s="160">
        <f>Summary!H7</f>
        <v>19.185942099297293</v>
      </c>
      <c r="I6" s="160">
        <f>Summary!I7</f>
        <v>14.178265183888762</v>
      </c>
      <c r="J6" s="160">
        <f>Summary!J7</f>
        <v>12.622553192141606</v>
      </c>
      <c r="K6" s="161">
        <f>Summary!K7</f>
        <v>10.301440604671729</v>
      </c>
      <c r="L6" s="3"/>
      <c r="M6" s="3"/>
      <c r="N6" s="3"/>
      <c r="O6" s="3"/>
      <c r="P6" s="3"/>
    </row>
    <row r="7" spans="2:19">
      <c r="B7" s="159" t="str">
        <f>Summary!B8</f>
        <v>NSX Local Index</v>
      </c>
      <c r="C7" s="130" t="s">
        <v>26</v>
      </c>
      <c r="D7" s="160">
        <f>Summary!D8</f>
        <v>1.937546999999995</v>
      </c>
      <c r="E7" s="160">
        <f>Summary!E8</f>
        <v>2.9106091776513132</v>
      </c>
      <c r="F7" s="160">
        <f>Summary!F8</f>
        <v>3.9969718722574488</v>
      </c>
      <c r="G7" s="160">
        <f>Summary!G8</f>
        <v>10.20182268080687</v>
      </c>
      <c r="H7" s="160">
        <f>Summary!H8</f>
        <v>9.1040882710662796</v>
      </c>
      <c r="I7" s="160">
        <f>Summary!I8</f>
        <v>21.426659048152843</v>
      </c>
      <c r="J7" s="160">
        <f>Summary!J8</f>
        <v>8.2975116633650092</v>
      </c>
      <c r="K7" s="161">
        <f>Summary!K8</f>
        <v>12.08071924271974</v>
      </c>
      <c r="L7" s="12"/>
      <c r="M7" s="12"/>
      <c r="N7" s="12"/>
      <c r="O7" s="12"/>
      <c r="P7" s="12"/>
    </row>
    <row r="8" spans="2:19">
      <c r="B8" s="159" t="str">
        <f>Summary!B9</f>
        <v>NSX Capped Overall Index</v>
      </c>
      <c r="C8" s="130" t="s">
        <v>151</v>
      </c>
      <c r="D8" s="160">
        <f>Summary!D9</f>
        <v>-0.48646924344729614</v>
      </c>
      <c r="E8" s="160">
        <f>Summary!E9</f>
        <v>6.0237015338428401</v>
      </c>
      <c r="F8" s="160">
        <f>Summary!F9</f>
        <v>19.719757677652773</v>
      </c>
      <c r="G8" s="160">
        <f>Summary!G9</f>
        <v>31.756383053608594</v>
      </c>
      <c r="H8" s="160">
        <f>Summary!H9</f>
        <v>20.972135022343696</v>
      </c>
      <c r="I8" s="160">
        <f>Summary!I9</f>
        <v>19.0195581944824</v>
      </c>
      <c r="J8" s="160">
        <f>Summary!J9</f>
        <v>13.914913495034597</v>
      </c>
      <c r="K8" s="161"/>
      <c r="L8" s="12"/>
      <c r="M8" s="12"/>
      <c r="N8" s="12"/>
      <c r="O8" s="12"/>
      <c r="P8" s="12"/>
    </row>
    <row r="9" spans="2:19" ht="14.25" thickBot="1">
      <c r="B9" s="444"/>
      <c r="C9" s="445"/>
      <c r="D9" s="162"/>
      <c r="E9" s="162"/>
      <c r="F9" s="162"/>
      <c r="G9" s="162"/>
      <c r="H9" s="162"/>
      <c r="I9" s="162"/>
      <c r="J9" s="162"/>
      <c r="K9" s="163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4"/>
      <c r="E10" s="164"/>
      <c r="F10" s="164"/>
      <c r="G10" s="164"/>
      <c r="H10" s="164"/>
      <c r="I10" s="164"/>
      <c r="J10" s="164"/>
      <c r="K10" s="105" t="s">
        <v>28</v>
      </c>
      <c r="L10" s="12"/>
      <c r="M10" s="12"/>
      <c r="N10" s="12"/>
      <c r="O10" s="12"/>
      <c r="P10" s="12"/>
    </row>
    <row r="11" spans="2:19">
      <c r="B11" s="450"/>
      <c r="C11" s="451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48"/>
      <c r="C12" s="448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48"/>
      <c r="C13" s="448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9"/>
      <c r="C16" s="449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41" t="str">
        <f>"Index Total Returns [US$, %] -"&amp; TEXT(Map!$N$16, " mmmm yyyy")</f>
        <v>Index Total Returns [US$, %] - October 2024</v>
      </c>
      <c r="C22" s="442"/>
      <c r="D22" s="442"/>
      <c r="E22" s="442"/>
      <c r="F22" s="442"/>
      <c r="G22" s="442"/>
      <c r="H22" s="442"/>
      <c r="I22" s="442"/>
      <c r="J22" s="442"/>
      <c r="K22" s="443"/>
      <c r="L22" s="12"/>
      <c r="M22" s="440" t="str">
        <f>"Index Total Returns [US$] -"&amp; TEXT(Map!$N$16, " mmmm yyyy")</f>
        <v>Index Total Returns [US$] - October 2024</v>
      </c>
      <c r="N22" s="440"/>
      <c r="O22" s="440"/>
      <c r="P22" s="440"/>
      <c r="Q22" s="440"/>
      <c r="R22" s="440"/>
      <c r="S22" s="440"/>
    </row>
    <row r="23" spans="2:24" ht="15.75">
      <c r="B23" s="165"/>
      <c r="C23" s="166" t="s">
        <v>25</v>
      </c>
      <c r="D23" s="166" t="s">
        <v>8</v>
      </c>
      <c r="E23" s="166" t="s">
        <v>9</v>
      </c>
      <c r="F23" s="166" t="s">
        <v>10</v>
      </c>
      <c r="G23" s="166" t="s">
        <v>11</v>
      </c>
      <c r="H23" s="166" t="s">
        <v>12</v>
      </c>
      <c r="I23" s="166" t="s">
        <v>13</v>
      </c>
      <c r="J23" s="166" t="s">
        <v>20</v>
      </c>
      <c r="K23" s="167" t="s">
        <v>115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6" t="s">
        <v>22</v>
      </c>
      <c r="C24" s="447"/>
      <c r="D24" s="160">
        <f>Summary!D27</f>
        <v>-1.8985508069693235</v>
      </c>
      <c r="E24" s="160">
        <f>Summary!E27</f>
        <v>3.4096654528515069</v>
      </c>
      <c r="F24" s="160">
        <f>Summary!F27</f>
        <v>6.6988962046026446</v>
      </c>
      <c r="G24" s="160">
        <f>Summary!G27</f>
        <v>5.9416346170233281</v>
      </c>
      <c r="H24" s="160">
        <f>Summary!H27</f>
        <v>4.3129257111044206</v>
      </c>
      <c r="I24" s="160">
        <f>Summary!I27</f>
        <v>-4.6885711896473055</v>
      </c>
      <c r="J24" s="160">
        <f>Summary!J27</f>
        <v>-3.0197840659048736</v>
      </c>
      <c r="K24" s="161">
        <f>Summary!K27</f>
        <v>-4.706224857356478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8"/>
      <c r="C25" s="169"/>
      <c r="D25" s="160"/>
      <c r="E25" s="160"/>
      <c r="F25" s="160"/>
      <c r="G25" s="160"/>
      <c r="H25" s="160"/>
      <c r="I25" s="160"/>
      <c r="J25" s="160"/>
      <c r="K25" s="161"/>
      <c r="L25" s="12"/>
      <c r="M25" s="12"/>
      <c r="N25" s="12"/>
      <c r="O25" s="12"/>
      <c r="P25" s="12"/>
      <c r="V25" s="2"/>
      <c r="W25" s="2"/>
      <c r="X25" s="2"/>
    </row>
    <row r="26" spans="2:24">
      <c r="B26" s="159" t="s">
        <v>15</v>
      </c>
      <c r="C26" s="130" t="s">
        <v>27</v>
      </c>
      <c r="D26" s="160">
        <f>Summary!D29</f>
        <v>-3.4866464969408706</v>
      </c>
      <c r="E26" s="160">
        <f>Summary!E29</f>
        <v>7.012418453287661</v>
      </c>
      <c r="F26" s="160">
        <f>Summary!F29</f>
        <v>19.576157208957422</v>
      </c>
      <c r="G26" s="160">
        <f>Summary!G29</f>
        <v>36.841875943592008</v>
      </c>
      <c r="H26" s="160">
        <f>Summary!H29</f>
        <v>24.326343240119908</v>
      </c>
      <c r="I26" s="160">
        <f>Summary!I29</f>
        <v>8.8249359376378465</v>
      </c>
      <c r="J26" s="160">
        <f>Summary!J29</f>
        <v>9.2215952762300759</v>
      </c>
      <c r="K26" s="161">
        <f>Summary!K29</f>
        <v>5.1104067889123694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9" t="s">
        <v>16</v>
      </c>
      <c r="C27" s="130" t="s">
        <v>26</v>
      </c>
      <c r="D27" s="160">
        <f>Summary!D30</f>
        <v>2.2108788267694024E-3</v>
      </c>
      <c r="E27" s="160">
        <f>Summary!E30</f>
        <v>6.4195166661007219</v>
      </c>
      <c r="F27" s="160">
        <f>Summary!F30</f>
        <v>10.963621073909779</v>
      </c>
      <c r="G27" s="160">
        <f>Summary!G30</f>
        <v>16.749612325800367</v>
      </c>
      <c r="H27" s="160">
        <f>Summary!H30</f>
        <v>13.809666545975151</v>
      </c>
      <c r="I27" s="160">
        <f>Summary!I30</f>
        <v>15.733483695469875</v>
      </c>
      <c r="J27" s="160">
        <f>Summary!J30</f>
        <v>5.0271606623832454</v>
      </c>
      <c r="K27" s="161">
        <f>Summary!K30</f>
        <v>6.8059485734149439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9" t="s">
        <v>152</v>
      </c>
      <c r="C28" s="130" t="s">
        <v>151</v>
      </c>
      <c r="D28" s="160">
        <f>Summary!D31</f>
        <v>-2.3757841846694938</v>
      </c>
      <c r="E28" s="160">
        <f>Summary!E31</f>
        <v>9.6387550568766791</v>
      </c>
      <c r="F28" s="160">
        <f>Summary!F31</f>
        <v>27.739659980880525</v>
      </c>
      <c r="G28" s="160">
        <f>Summary!G31</f>
        <v>39.58486591925967</v>
      </c>
      <c r="H28" s="160">
        <f>Summary!H31</f>
        <v>26.189573336994322</v>
      </c>
      <c r="I28" s="160">
        <f>Summary!I31</f>
        <v>13.439241478930386</v>
      </c>
      <c r="J28" s="160">
        <f>Summary!J31</f>
        <v>10.47492908862222</v>
      </c>
      <c r="K28" s="161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2"/>
      <c r="C29" s="171"/>
      <c r="D29" s="171"/>
      <c r="E29" s="171"/>
      <c r="F29" s="171"/>
      <c r="G29" s="171"/>
      <c r="H29" s="171"/>
      <c r="I29" s="171"/>
      <c r="J29" s="171"/>
      <c r="K29" s="172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4"/>
      <c r="E30" s="164"/>
      <c r="F30" s="164"/>
      <c r="G30" s="164"/>
      <c r="H30" s="164"/>
      <c r="I30" s="164"/>
      <c r="J30" s="164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7"/>
  <sheetViews>
    <sheetView zoomScale="90" zoomScaleNormal="90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12" t="str">
        <f>"Individual Equity Total Returns [N$,%]" &amp; TEXT(Map!$N$16, " mmmm yyyy")</f>
        <v>Individual Equity Total Returns [N$,%] October 2024</v>
      </c>
      <c r="C2" s="412"/>
      <c r="D2" s="412"/>
      <c r="E2" s="412"/>
      <c r="F2" s="412"/>
      <c r="G2" s="412"/>
      <c r="H2" s="452" t="s">
        <v>7</v>
      </c>
      <c r="I2" s="452"/>
    </row>
    <row r="3" spans="2:11" ht="22.9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27">
      <c r="B4" s="364"/>
      <c r="C4" s="365" t="s">
        <v>77</v>
      </c>
      <c r="D4" s="365" t="s">
        <v>101</v>
      </c>
      <c r="E4" s="366" t="s">
        <v>8</v>
      </c>
      <c r="F4" s="366" t="s">
        <v>9</v>
      </c>
      <c r="G4" s="366" t="s">
        <v>10</v>
      </c>
      <c r="H4" s="366" t="s">
        <v>11</v>
      </c>
      <c r="I4" s="366" t="s">
        <v>12</v>
      </c>
    </row>
    <row r="5" spans="2:11">
      <c r="B5" s="370" t="s">
        <v>229</v>
      </c>
      <c r="C5" s="371"/>
      <c r="D5" s="372"/>
      <c r="E5" s="373">
        <v>-1.9479112003504557</v>
      </c>
      <c r="F5" s="373">
        <v>5.4609010054813441</v>
      </c>
      <c r="G5" s="373">
        <v>29.347043839071528</v>
      </c>
      <c r="H5" s="373">
        <v>39.601580212117447</v>
      </c>
      <c r="I5" s="373">
        <v>22.461213467148781</v>
      </c>
      <c r="J5" s="83"/>
    </row>
    <row r="6" spans="2:11">
      <c r="B6" s="85" t="s">
        <v>230</v>
      </c>
      <c r="C6" s="371"/>
      <c r="D6" s="372"/>
      <c r="E6" s="21">
        <v>-2.3095426192992314</v>
      </c>
      <c r="F6" s="21">
        <v>5.0282404734737263</v>
      </c>
      <c r="G6" s="21">
        <v>30.752344557216652</v>
      </c>
      <c r="H6" s="21">
        <v>40.655917423252994</v>
      </c>
      <c r="I6" s="21">
        <v>22.351250424085485</v>
      </c>
      <c r="J6" s="83"/>
    </row>
    <row r="7" spans="2:11">
      <c r="B7" s="56" t="s">
        <v>231</v>
      </c>
      <c r="C7" s="371">
        <v>2005</v>
      </c>
      <c r="D7" s="374">
        <v>1.5034820142394824E-3</v>
      </c>
      <c r="E7" s="22">
        <v>2.452734</v>
      </c>
      <c r="F7" s="22">
        <v>3.03186</v>
      </c>
      <c r="G7" s="22">
        <v>9.6827140000000007</v>
      </c>
      <c r="H7" s="22">
        <v>24.8462</v>
      </c>
      <c r="I7" s="22">
        <v>21.531700000000001</v>
      </c>
      <c r="J7" s="83"/>
    </row>
    <row r="8" spans="2:11">
      <c r="B8" s="56" t="s">
        <v>232</v>
      </c>
      <c r="C8" s="371">
        <v>7709.9999999999991</v>
      </c>
      <c r="D8" s="374">
        <v>0.22748347055855767</v>
      </c>
      <c r="E8" s="22">
        <v>-4.6464189999999999</v>
      </c>
      <c r="F8" s="22">
        <v>-3.0591379999999999</v>
      </c>
      <c r="G8" s="22">
        <v>21.548010000000001</v>
      </c>
      <c r="H8" s="22">
        <v>33.161729999999999</v>
      </c>
      <c r="I8" s="22">
        <v>11.2972</v>
      </c>
      <c r="J8" s="83"/>
    </row>
    <row r="9" spans="2:11">
      <c r="B9" s="56" t="s">
        <v>233</v>
      </c>
      <c r="C9" s="371">
        <v>4650</v>
      </c>
      <c r="D9" s="374">
        <v>1.7609488382412382E-3</v>
      </c>
      <c r="E9" s="22">
        <v>3.94394</v>
      </c>
      <c r="F9" s="22">
        <v>3.8768790000000006</v>
      </c>
      <c r="G9" s="22">
        <v>-2.339772</v>
      </c>
      <c r="H9" s="22">
        <v>-8.0676849999999998E-3</v>
      </c>
      <c r="I9" s="22">
        <v>2.011765</v>
      </c>
      <c r="J9" s="83"/>
    </row>
    <row r="10" spans="2:11">
      <c r="B10" s="56" t="s">
        <v>234</v>
      </c>
      <c r="C10" s="371">
        <v>500</v>
      </c>
      <c r="D10" s="374">
        <v>3.2431727256109768E-4</v>
      </c>
      <c r="E10" s="22">
        <v>8.2251080000000005</v>
      </c>
      <c r="F10" s="22">
        <v>9.4091900000000006</v>
      </c>
      <c r="G10" s="22">
        <v>17.463640000000002</v>
      </c>
      <c r="H10" s="22">
        <v>38.546860000000002</v>
      </c>
      <c r="I10" s="22">
        <v>38.192520000000002</v>
      </c>
      <c r="J10" s="83"/>
    </row>
    <row r="11" spans="2:11">
      <c r="B11" s="56" t="s">
        <v>235</v>
      </c>
      <c r="C11" s="371">
        <v>29702.999999999996</v>
      </c>
      <c r="D11" s="374">
        <v>7.9698112391114115E-2</v>
      </c>
      <c r="E11" s="22">
        <v>-0.64889450000000004</v>
      </c>
      <c r="F11" s="22">
        <v>10.410729999999999</v>
      </c>
      <c r="G11" s="22">
        <v>34.211179999999999</v>
      </c>
      <c r="H11" s="22">
        <v>60.036580000000008</v>
      </c>
      <c r="I11" s="22">
        <v>48.446269999999998</v>
      </c>
      <c r="J11" s="83"/>
    </row>
    <row r="12" spans="2:11">
      <c r="B12" s="56" t="s">
        <v>236</v>
      </c>
      <c r="C12" s="371">
        <v>901</v>
      </c>
      <c r="D12" s="374">
        <v>4.1637666558462511E-4</v>
      </c>
      <c r="E12" s="22">
        <v>1.349831</v>
      </c>
      <c r="F12" s="22">
        <v>10.713850000000001</v>
      </c>
      <c r="G12" s="22">
        <v>21.320409999999999</v>
      </c>
      <c r="H12" s="22">
        <v>35.6873</v>
      </c>
      <c r="I12" s="22">
        <v>22.03828</v>
      </c>
      <c r="J12" s="83"/>
    </row>
    <row r="13" spans="2:11">
      <c r="B13" s="56" t="s">
        <v>237</v>
      </c>
      <c r="C13" s="371">
        <v>24156</v>
      </c>
      <c r="D13" s="374">
        <v>0.18962695305657895</v>
      </c>
      <c r="E13" s="22">
        <v>-0.32597480000000001</v>
      </c>
      <c r="F13" s="22">
        <v>12.474500000000001</v>
      </c>
      <c r="G13" s="22">
        <v>40.858289999999997</v>
      </c>
      <c r="H13" s="22">
        <v>42.018230000000003</v>
      </c>
      <c r="I13" s="22">
        <v>24.81362</v>
      </c>
      <c r="J13" s="83"/>
    </row>
    <row r="14" spans="2:11">
      <c r="B14" s="85" t="s">
        <v>238</v>
      </c>
      <c r="C14" s="371"/>
      <c r="D14" s="374"/>
      <c r="E14" s="21">
        <v>0.71739129999999995</v>
      </c>
      <c r="F14" s="21">
        <v>16.507709999999999</v>
      </c>
      <c r="G14" s="21">
        <v>25.194909999999997</v>
      </c>
      <c r="H14" s="21">
        <v>42.022759999999998</v>
      </c>
      <c r="I14" s="21">
        <v>35.342140000000001</v>
      </c>
      <c r="J14" s="83"/>
    </row>
    <row r="15" spans="2:11">
      <c r="B15" s="56" t="s">
        <v>239</v>
      </c>
      <c r="C15" s="371">
        <v>37064</v>
      </c>
      <c r="D15" s="374">
        <v>8.7942886244465075E-3</v>
      </c>
      <c r="E15" s="22">
        <v>0.71739129999999995</v>
      </c>
      <c r="F15" s="22">
        <v>16.507709999999999</v>
      </c>
      <c r="G15" s="22">
        <v>25.194909999999997</v>
      </c>
      <c r="H15" s="22">
        <v>42.022759999999998</v>
      </c>
      <c r="I15" s="22">
        <v>35.342140000000001</v>
      </c>
      <c r="J15" s="83"/>
    </row>
    <row r="16" spans="2:11">
      <c r="B16" s="85" t="s">
        <v>240</v>
      </c>
      <c r="C16" s="371"/>
      <c r="D16" s="374"/>
      <c r="E16" s="21">
        <v>-2.5307388292214452</v>
      </c>
      <c r="F16" s="21">
        <v>6.1565405722792503</v>
      </c>
      <c r="G16" s="21">
        <v>27.132753194110979</v>
      </c>
      <c r="H16" s="21">
        <v>34.518223635013982</v>
      </c>
      <c r="I16" s="21">
        <v>22.320101825502384</v>
      </c>
      <c r="J16" s="83"/>
    </row>
    <row r="17" spans="2:10">
      <c r="B17" s="56" t="s">
        <v>241</v>
      </c>
      <c r="C17" s="371">
        <v>2879</v>
      </c>
      <c r="D17" s="374">
        <v>2.1922332442022505E-2</v>
      </c>
      <c r="E17" s="22">
        <v>-2.3074309999999998</v>
      </c>
      <c r="F17" s="22">
        <v>7.3452650000000013</v>
      </c>
      <c r="G17" s="22">
        <v>39.68947</v>
      </c>
      <c r="H17" s="22">
        <v>37.291370000000001</v>
      </c>
      <c r="I17" s="22">
        <v>31.521239999999999</v>
      </c>
      <c r="J17" s="83"/>
    </row>
    <row r="18" spans="2:10">
      <c r="B18" s="56" t="s">
        <v>242</v>
      </c>
      <c r="C18" s="371">
        <v>1217</v>
      </c>
      <c r="D18" s="374">
        <v>3.1324738147151449E-2</v>
      </c>
      <c r="E18" s="22">
        <v>-8.7971679999999992</v>
      </c>
      <c r="F18" s="22">
        <v>1.4187339999999999</v>
      </c>
      <c r="G18" s="22">
        <v>13.382830000000002</v>
      </c>
      <c r="H18" s="22">
        <v>10.53152</v>
      </c>
      <c r="I18" s="22">
        <v>0.29084789999999999</v>
      </c>
      <c r="J18" s="83"/>
    </row>
    <row r="19" spans="2:10">
      <c r="B19" s="56" t="s">
        <v>243</v>
      </c>
      <c r="C19" s="371">
        <v>8773</v>
      </c>
      <c r="D19" s="374">
        <v>8.6063693959355009E-2</v>
      </c>
      <c r="E19" s="22">
        <v>-0.30681819999999999</v>
      </c>
      <c r="F19" s="22">
        <v>7.5781729999999996</v>
      </c>
      <c r="G19" s="22">
        <v>28.938859999999998</v>
      </c>
      <c r="H19" s="22">
        <v>42.542319999999997</v>
      </c>
      <c r="I19" s="22">
        <v>27.994389999999996</v>
      </c>
      <c r="J19" s="83"/>
    </row>
    <row r="20" spans="2:10">
      <c r="B20" s="85" t="s">
        <v>244</v>
      </c>
      <c r="C20" s="371"/>
      <c r="D20" s="374"/>
      <c r="E20" s="21">
        <v>0</v>
      </c>
      <c r="F20" s="21">
        <v>0</v>
      </c>
      <c r="G20" s="21">
        <v>0</v>
      </c>
      <c r="H20" s="21">
        <v>11.67353</v>
      </c>
      <c r="I20" s="21">
        <v>2.8571430000000007</v>
      </c>
      <c r="J20" s="83"/>
    </row>
    <row r="21" spans="2:10">
      <c r="B21" s="56" t="s">
        <v>245</v>
      </c>
      <c r="C21" s="371">
        <v>72</v>
      </c>
      <c r="D21" s="374">
        <v>4.4111866410455633E-5</v>
      </c>
      <c r="E21" s="22">
        <v>0</v>
      </c>
      <c r="F21" s="22">
        <v>0</v>
      </c>
      <c r="G21" s="22">
        <v>0</v>
      </c>
      <c r="H21" s="22">
        <v>11.67353</v>
      </c>
      <c r="I21" s="22">
        <v>2.8571430000000002</v>
      </c>
      <c r="J21" s="83"/>
    </row>
    <row r="22" spans="2:10">
      <c r="B22" s="85" t="s">
        <v>246</v>
      </c>
      <c r="C22" s="371"/>
      <c r="D22" s="374"/>
      <c r="E22" s="21">
        <v>1.7450570038818165</v>
      </c>
      <c r="F22" s="21">
        <v>12.796751484507036</v>
      </c>
      <c r="G22" s="21">
        <v>27.453297002040674</v>
      </c>
      <c r="H22" s="21">
        <v>59.259217438353005</v>
      </c>
      <c r="I22" s="21">
        <v>36.564337782601406</v>
      </c>
      <c r="J22" s="83"/>
    </row>
    <row r="23" spans="2:10">
      <c r="B23" s="56" t="s">
        <v>247</v>
      </c>
      <c r="C23" s="371">
        <v>1281</v>
      </c>
      <c r="D23" s="374">
        <v>8.6357691964829525E-4</v>
      </c>
      <c r="E23" s="22">
        <v>7.8125E-2</v>
      </c>
      <c r="F23" s="22">
        <v>10.86022</v>
      </c>
      <c r="G23" s="22">
        <v>10.58422</v>
      </c>
      <c r="H23" s="22">
        <v>11.624689999999999</v>
      </c>
      <c r="I23" s="22">
        <v>15.81062</v>
      </c>
      <c r="J23" s="83"/>
    </row>
    <row r="24" spans="2:10">
      <c r="B24" s="56" t="s">
        <v>248</v>
      </c>
      <c r="C24" s="371">
        <v>1860.0000000000002</v>
      </c>
      <c r="D24" s="374">
        <v>1.2310358255472827E-2</v>
      </c>
      <c r="E24" s="22">
        <v>1.861993</v>
      </c>
      <c r="F24" s="22">
        <v>12.932599999999999</v>
      </c>
      <c r="G24" s="22">
        <v>28.636669999999999</v>
      </c>
      <c r="H24" s="22">
        <v>62.6008</v>
      </c>
      <c r="I24" s="22">
        <v>38.020220000000002</v>
      </c>
      <c r="J24" s="83"/>
    </row>
    <row r="25" spans="2:10">
      <c r="B25" s="85" t="s">
        <v>249</v>
      </c>
      <c r="C25" s="371"/>
      <c r="D25" s="374"/>
      <c r="E25" s="21">
        <v>3.9220229860970615</v>
      </c>
      <c r="F25" s="21">
        <v>3.5913775960407874</v>
      </c>
      <c r="G25" s="21">
        <v>20.916317616282885</v>
      </c>
      <c r="H25" s="21">
        <v>38.909696357930592</v>
      </c>
      <c r="I25" s="21">
        <v>16.603779505612888</v>
      </c>
      <c r="J25" s="83"/>
    </row>
    <row r="26" spans="2:10">
      <c r="B26" s="56" t="s">
        <v>250</v>
      </c>
      <c r="C26" s="371">
        <v>13750</v>
      </c>
      <c r="D26" s="374">
        <v>2.0014778810470563E-2</v>
      </c>
      <c r="E26" s="22">
        <v>4.8098179999999999</v>
      </c>
      <c r="F26" s="22">
        <v>-8.1007800000000005E-2</v>
      </c>
      <c r="G26" s="22">
        <v>18.443490000000001</v>
      </c>
      <c r="H26" s="22">
        <v>43.495690000000003</v>
      </c>
      <c r="I26" s="22">
        <v>13.133849999999999</v>
      </c>
      <c r="J26" s="83"/>
    </row>
    <row r="27" spans="2:10">
      <c r="B27" s="56" t="s">
        <v>251</v>
      </c>
      <c r="C27" s="371">
        <v>1869.0000000000002</v>
      </c>
      <c r="D27" s="374">
        <v>1.0906005959957917E-2</v>
      </c>
      <c r="E27" s="22">
        <v>2.4671050000000001</v>
      </c>
      <c r="F27" s="22">
        <v>10.59172</v>
      </c>
      <c r="G27" s="22">
        <v>25.983529999999998</v>
      </c>
      <c r="H27" s="22">
        <v>32.876609999999999</v>
      </c>
      <c r="I27" s="22">
        <v>24.013750000000002</v>
      </c>
      <c r="J27" s="83"/>
    </row>
    <row r="28" spans="2:10">
      <c r="B28" s="56" t="s">
        <v>252</v>
      </c>
      <c r="C28" s="371">
        <v>12801</v>
      </c>
      <c r="D28" s="374">
        <v>3.5105700516878364E-4</v>
      </c>
      <c r="E28" s="22">
        <v>0</v>
      </c>
      <c r="F28" s="22">
        <v>0</v>
      </c>
      <c r="G28" s="22">
        <v>3.1403800000000004</v>
      </c>
      <c r="H28" s="22">
        <v>3.2290850000000004</v>
      </c>
      <c r="I28" s="22">
        <v>3.2290850000000004</v>
      </c>
      <c r="J28" s="83"/>
    </row>
    <row r="29" spans="2:10">
      <c r="B29" s="56" t="s">
        <v>253</v>
      </c>
      <c r="C29" s="371">
        <v>1614.9999999999998</v>
      </c>
      <c r="D29" s="374">
        <v>1.7754764934723751E-4</v>
      </c>
      <c r="E29" s="22">
        <v>3.6585369999999999</v>
      </c>
      <c r="F29" s="22">
        <v>-2.7694160000000001</v>
      </c>
      <c r="G29" s="22">
        <v>-5.1116330000000003</v>
      </c>
      <c r="H29" s="22">
        <v>-5.555555</v>
      </c>
      <c r="I29" s="22">
        <v>-4.0973870000000003</v>
      </c>
      <c r="J29" s="83"/>
    </row>
    <row r="30" spans="2:10">
      <c r="B30" s="56" t="s">
        <v>254</v>
      </c>
      <c r="C30" s="371">
        <v>38</v>
      </c>
      <c r="D30" s="374">
        <v>7.370218286482164E-5</v>
      </c>
      <c r="E30" s="22">
        <v>-2.5641029999999998</v>
      </c>
      <c r="F30" s="22">
        <v>-2.5641029999999998</v>
      </c>
      <c r="G30" s="22">
        <v>90</v>
      </c>
      <c r="H30" s="22">
        <v>-36.666670000000003</v>
      </c>
      <c r="I30" s="22">
        <v>-24</v>
      </c>
      <c r="J30" s="83"/>
    </row>
    <row r="31" spans="2:10">
      <c r="B31" s="85" t="s">
        <v>255</v>
      </c>
      <c r="C31" s="371"/>
      <c r="D31" s="374"/>
      <c r="E31" s="22"/>
      <c r="F31" s="22"/>
      <c r="G31" s="22"/>
      <c r="H31" s="22"/>
      <c r="I31" s="22"/>
      <c r="J31" s="83"/>
    </row>
    <row r="32" spans="2:10">
      <c r="B32" s="56" t="s">
        <v>256</v>
      </c>
      <c r="C32" s="371">
        <v>1265</v>
      </c>
      <c r="D32" s="374">
        <v>6.9603254124372125E-4</v>
      </c>
      <c r="E32" s="22">
        <v>7.7869999999999995E-2</v>
      </c>
      <c r="F32" s="22">
        <v>-9.3146869999999999E-4</v>
      </c>
      <c r="G32" s="22">
        <v>4.097391</v>
      </c>
      <c r="H32" s="22">
        <v>1.0517030000000001</v>
      </c>
      <c r="I32" s="22">
        <v>7.1148059999999997</v>
      </c>
      <c r="J32" s="83"/>
    </row>
    <row r="33" spans="2:10">
      <c r="B33" s="56" t="s">
        <v>257</v>
      </c>
      <c r="C33" s="371">
        <v>757</v>
      </c>
      <c r="D33" s="374">
        <v>1.334873752161481E-3</v>
      </c>
      <c r="E33" s="22">
        <v>0.13227510000000001</v>
      </c>
      <c r="F33" s="22">
        <v>-0.9162304</v>
      </c>
      <c r="G33" s="22">
        <v>2.6579640000000002</v>
      </c>
      <c r="H33" s="22">
        <v>15.70595</v>
      </c>
      <c r="I33" s="22">
        <v>9.1680270000000004</v>
      </c>
      <c r="J33" s="83"/>
    </row>
    <row r="34" spans="2:10">
      <c r="B34" s="85" t="s">
        <v>258</v>
      </c>
      <c r="C34" s="371"/>
      <c r="D34" s="374"/>
      <c r="E34" s="22"/>
      <c r="F34" s="22"/>
      <c r="G34" s="22"/>
      <c r="H34" s="22"/>
      <c r="I34" s="22"/>
      <c r="J34" s="83"/>
    </row>
    <row r="35" spans="2:10" ht="14.25" thickBot="1">
      <c r="B35" s="56" t="s">
        <v>259</v>
      </c>
      <c r="C35" s="371">
        <v>899</v>
      </c>
      <c r="D35" s="374">
        <v>4.6334728000617918E-4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5"/>
      <c r="C36" s="376"/>
      <c r="D36" s="377"/>
      <c r="E36" s="375"/>
      <c r="F36" s="378"/>
      <c r="G36" s="378"/>
      <c r="H36" s="378"/>
      <c r="I36" s="378"/>
      <c r="J36" s="83"/>
    </row>
    <row r="37" spans="2:10">
      <c r="B37" s="370" t="s">
        <v>260</v>
      </c>
      <c r="C37" s="371"/>
      <c r="D37" s="372"/>
      <c r="E37" s="373">
        <v>-1.3358325889657767</v>
      </c>
      <c r="F37" s="373">
        <v>1.6807681923874163</v>
      </c>
      <c r="G37" s="373">
        <v>-5.44214437803591</v>
      </c>
      <c r="H37" s="373">
        <v>13.184762805113216</v>
      </c>
      <c r="I37" s="373">
        <v>13.441690061532853</v>
      </c>
      <c r="J37" s="83"/>
    </row>
    <row r="38" spans="2:10">
      <c r="B38" s="85" t="s">
        <v>261</v>
      </c>
      <c r="C38" s="371"/>
      <c r="D38" s="372"/>
      <c r="E38" s="21">
        <v>-1.3358325889657767</v>
      </c>
      <c r="F38" s="21">
        <v>1.6807681923874163</v>
      </c>
      <c r="G38" s="21">
        <v>-5.44214437803591</v>
      </c>
      <c r="H38" s="21">
        <v>13.184762805113216</v>
      </c>
      <c r="I38" s="21">
        <v>13.441690061532853</v>
      </c>
      <c r="J38" s="83"/>
    </row>
    <row r="39" spans="2:10">
      <c r="B39" s="56" t="s">
        <v>262</v>
      </c>
      <c r="C39" s="371">
        <v>54336</v>
      </c>
      <c r="D39" s="374">
        <v>0.12246945628026493</v>
      </c>
      <c r="E39" s="22">
        <v>-2.8256670000000002</v>
      </c>
      <c r="F39" s="22">
        <v>-3.6014129999999998E-2</v>
      </c>
      <c r="G39" s="22">
        <v>-10.617290000000001</v>
      </c>
      <c r="H39" s="22">
        <v>17.770330000000001</v>
      </c>
      <c r="I39" s="22">
        <v>18.54139</v>
      </c>
      <c r="J39" s="83"/>
    </row>
    <row r="40" spans="2:10">
      <c r="B40" s="56" t="s">
        <v>263</v>
      </c>
      <c r="C40" s="371">
        <v>11840</v>
      </c>
      <c r="D40" s="374">
        <v>1.7752610741918366E-2</v>
      </c>
      <c r="E40" s="22">
        <v>-13.30453</v>
      </c>
      <c r="F40" s="22">
        <v>-11.661569999999999</v>
      </c>
      <c r="G40" s="22">
        <v>-30.365229999999997</v>
      </c>
      <c r="H40" s="22">
        <v>4.4091709999999997</v>
      </c>
      <c r="I40" s="22">
        <v>-5.1282050000000003</v>
      </c>
      <c r="J40" s="83"/>
    </row>
    <row r="41" spans="2:10">
      <c r="B41" s="56" t="s">
        <v>264</v>
      </c>
      <c r="C41" s="371">
        <v>12</v>
      </c>
      <c r="D41" s="374">
        <v>1.6191416987527605E-4</v>
      </c>
      <c r="E41" s="22">
        <v>-14.285709999999998</v>
      </c>
      <c r="F41" s="22">
        <v>-7.6923069999999996</v>
      </c>
      <c r="G41" s="22">
        <v>0</v>
      </c>
      <c r="H41" s="22">
        <v>-14.285709999999998</v>
      </c>
      <c r="I41" s="22">
        <v>-25</v>
      </c>
      <c r="J41" s="83"/>
    </row>
    <row r="42" spans="2:10">
      <c r="B42" s="56" t="s">
        <v>265</v>
      </c>
      <c r="C42" s="371">
        <v>850</v>
      </c>
      <c r="D42" s="374">
        <v>4.8555666809197367E-4</v>
      </c>
      <c r="E42" s="22">
        <v>-11.45833</v>
      </c>
      <c r="F42" s="22">
        <v>19.214590000000001</v>
      </c>
      <c r="G42" s="22">
        <v>-34.413580000000003</v>
      </c>
      <c r="H42" s="22">
        <v>-4.1713639999999996</v>
      </c>
      <c r="I42" s="22">
        <v>-19.047619999999998</v>
      </c>
      <c r="J42" s="83"/>
    </row>
    <row r="43" spans="2:10">
      <c r="B43" s="56" t="s">
        <v>266</v>
      </c>
      <c r="C43" s="371">
        <v>1602</v>
      </c>
      <c r="D43" s="374">
        <v>6.8703432738659413E-3</v>
      </c>
      <c r="E43" s="22">
        <v>-1.4760150000000001</v>
      </c>
      <c r="F43" s="22">
        <v>3.8237199999999998</v>
      </c>
      <c r="G43" s="22">
        <v>-9.5426310000000001</v>
      </c>
      <c r="H43" s="22">
        <v>6.3745019999999997</v>
      </c>
      <c r="I43" s="22">
        <v>16.0029</v>
      </c>
      <c r="J43" s="83"/>
    </row>
    <row r="44" spans="2:10">
      <c r="B44" s="56" t="s">
        <v>267</v>
      </c>
      <c r="C44" s="371">
        <v>3517</v>
      </c>
      <c r="D44" s="374">
        <v>2.5929385205693185E-3</v>
      </c>
      <c r="E44" s="22">
        <v>-5.2787499999999996</v>
      </c>
      <c r="F44" s="22">
        <v>8.5372799999999999E-2</v>
      </c>
      <c r="G44" s="22">
        <v>-23.956759999999999</v>
      </c>
      <c r="H44" s="367">
        <v>14.44842</v>
      </c>
      <c r="I44" s="22">
        <v>3.1983570000000001</v>
      </c>
      <c r="J44" s="83"/>
    </row>
    <row r="45" spans="2:10">
      <c r="B45" s="56" t="s">
        <v>268</v>
      </c>
      <c r="C45" s="371">
        <v>383</v>
      </c>
      <c r="D45" s="374">
        <v>4.6946263491368096E-4</v>
      </c>
      <c r="E45" s="22">
        <v>-19.027480000000001</v>
      </c>
      <c r="F45" s="22">
        <v>-6.5853659999999996</v>
      </c>
      <c r="G45" s="22">
        <v>-35.08475</v>
      </c>
      <c r="H45" s="367">
        <v>-17.09957</v>
      </c>
      <c r="I45" s="22">
        <v>-32.092199999999998</v>
      </c>
      <c r="J45" s="83"/>
    </row>
    <row r="46" spans="2:10" ht="14.25" thickBot="1">
      <c r="B46" s="379" t="s">
        <v>269</v>
      </c>
      <c r="C46" s="371">
        <v>6013</v>
      </c>
      <c r="D46" s="380">
        <v>3.7352325334062846E-2</v>
      </c>
      <c r="E46" s="381">
        <v>9.9469740000000009</v>
      </c>
      <c r="F46" s="381">
        <v>13.28415</v>
      </c>
      <c r="G46" s="381">
        <v>26.136300000000002</v>
      </c>
      <c r="H46" s="381">
        <v>4.210826</v>
      </c>
      <c r="I46" s="381">
        <v>6.9480299999999993</v>
      </c>
      <c r="J46" s="83"/>
    </row>
    <row r="47" spans="2:10">
      <c r="B47" s="368"/>
      <c r="C47" s="371"/>
      <c r="D47" s="372"/>
      <c r="E47" s="368"/>
      <c r="F47" s="369"/>
      <c r="G47" s="369"/>
      <c r="H47" s="369"/>
      <c r="I47" s="369"/>
      <c r="J47" s="83"/>
    </row>
    <row r="48" spans="2:10">
      <c r="B48" s="370" t="s">
        <v>161</v>
      </c>
      <c r="C48" s="371"/>
      <c r="D48" s="372"/>
      <c r="E48" s="373">
        <v>2.7716976097982839</v>
      </c>
      <c r="F48" s="373">
        <v>6.0857967731889335</v>
      </c>
      <c r="G48" s="373">
        <v>26.9012840580647</v>
      </c>
      <c r="H48" s="373">
        <v>34.600577391507464</v>
      </c>
      <c r="I48" s="373">
        <v>22.181079453512414</v>
      </c>
      <c r="J48" s="83"/>
    </row>
    <row r="49" spans="2:10">
      <c r="B49" s="370" t="s">
        <v>162</v>
      </c>
      <c r="C49" s="371"/>
      <c r="D49" s="374"/>
      <c r="F49" s="373"/>
      <c r="G49" s="373"/>
      <c r="H49" s="373"/>
      <c r="I49" s="373"/>
      <c r="J49" s="83"/>
    </row>
    <row r="50" spans="2:10">
      <c r="B50" s="85" t="s">
        <v>163</v>
      </c>
      <c r="C50" s="371"/>
      <c r="D50" s="374"/>
      <c r="E50" s="21">
        <v>1.864077</v>
      </c>
      <c r="F50" s="21">
        <v>-6.9614280000000001E-2</v>
      </c>
      <c r="G50" s="21">
        <v>-1.7351209999999999</v>
      </c>
      <c r="H50" s="21">
        <v>-3.2418049999999998</v>
      </c>
      <c r="I50" s="21">
        <v>-1.705473</v>
      </c>
      <c r="J50" s="83"/>
    </row>
    <row r="51" spans="2:10">
      <c r="B51" s="56" t="s">
        <v>164</v>
      </c>
      <c r="C51" s="382">
        <v>2896</v>
      </c>
      <c r="D51" s="374">
        <v>1.763425000617242E-3</v>
      </c>
      <c r="E51" s="22">
        <v>1.864077</v>
      </c>
      <c r="F51" s="22">
        <v>-6.9614280000000001E-2</v>
      </c>
      <c r="G51" s="22">
        <v>-1.7351209999999999</v>
      </c>
      <c r="H51" s="22">
        <v>-3.2418049999999998</v>
      </c>
      <c r="I51" s="22">
        <v>-1.705473</v>
      </c>
      <c r="J51" s="83"/>
    </row>
    <row r="52" spans="2:10">
      <c r="B52" s="85" t="s">
        <v>165</v>
      </c>
      <c r="C52" s="382"/>
      <c r="D52" s="374"/>
      <c r="E52" s="21">
        <v>-1.521739</v>
      </c>
      <c r="F52" s="21">
        <v>-2.7340399999999998</v>
      </c>
      <c r="G52" s="21">
        <v>-8.2135800000000003</v>
      </c>
      <c r="H52" s="21">
        <v>5.2821400000000001</v>
      </c>
      <c r="I52" s="21">
        <v>-1.2519959999999999</v>
      </c>
      <c r="J52" s="83"/>
    </row>
    <row r="53" spans="2:10">
      <c r="B53" s="56" t="s">
        <v>166</v>
      </c>
      <c r="C53" s="382">
        <v>6795</v>
      </c>
      <c r="D53" s="374">
        <v>3.4756477463298461E-3</v>
      </c>
      <c r="E53" s="22">
        <v>-1.521739</v>
      </c>
      <c r="F53" s="22">
        <v>-2.7340399999999998</v>
      </c>
      <c r="G53" s="22">
        <v>-8.2135800000000003</v>
      </c>
      <c r="H53" s="22">
        <v>5.2821400000000001</v>
      </c>
      <c r="I53" s="22">
        <v>-1.2519960000000001</v>
      </c>
      <c r="J53" s="83"/>
    </row>
    <row r="54" spans="2:10">
      <c r="B54" s="370" t="s">
        <v>167</v>
      </c>
      <c r="C54" s="382"/>
      <c r="D54" s="374"/>
      <c r="E54" s="22"/>
      <c r="F54" s="22"/>
      <c r="G54" s="22"/>
      <c r="H54" s="22"/>
      <c r="I54" s="22"/>
      <c r="J54" s="83"/>
    </row>
    <row r="55" spans="2:10">
      <c r="B55" s="85" t="s">
        <v>168</v>
      </c>
      <c r="C55" s="382"/>
      <c r="D55" s="374"/>
      <c r="E55" s="21">
        <v>4.4579332661551767</v>
      </c>
      <c r="F55" s="21">
        <v>25.818458957225641</v>
      </c>
      <c r="G55" s="21">
        <v>50.782197141453494</v>
      </c>
      <c r="H55" s="21">
        <v>57.275291739214694</v>
      </c>
      <c r="I55" s="21">
        <v>59.705447009710213</v>
      </c>
      <c r="J55" s="83"/>
    </row>
    <row r="56" spans="2:10">
      <c r="B56" s="56" t="s">
        <v>169</v>
      </c>
      <c r="C56" s="382">
        <v>222.00000000000003</v>
      </c>
      <c r="D56" s="374">
        <v>2.0988263643591397E-5</v>
      </c>
      <c r="E56" s="22">
        <v>15.76582</v>
      </c>
      <c r="F56" s="22">
        <v>15.76582</v>
      </c>
      <c r="G56" s="22">
        <v>15.76582</v>
      </c>
      <c r="H56" s="22">
        <v>16.818239999999999</v>
      </c>
      <c r="I56" s="22">
        <v>15.76582</v>
      </c>
      <c r="J56" s="83"/>
    </row>
    <row r="57" spans="2:10">
      <c r="B57" s="56" t="s">
        <v>170</v>
      </c>
      <c r="C57" s="382">
        <v>11175</v>
      </c>
      <c r="D57" s="374">
        <v>2.4165204798639109E-2</v>
      </c>
      <c r="E57" s="22">
        <v>4.4481120000000001</v>
      </c>
      <c r="F57" s="22">
        <v>25.827190000000002</v>
      </c>
      <c r="G57" s="22">
        <v>50.812609999999999</v>
      </c>
      <c r="H57" s="22">
        <v>57.310430000000004</v>
      </c>
      <c r="I57" s="22">
        <v>59.74360999999999</v>
      </c>
      <c r="J57" s="83"/>
    </row>
    <row r="58" spans="2:10">
      <c r="B58" s="370" t="s">
        <v>171</v>
      </c>
      <c r="C58" s="382"/>
      <c r="D58" s="374"/>
      <c r="E58" s="22"/>
      <c r="F58" s="22"/>
      <c r="G58" s="22"/>
      <c r="H58" s="22"/>
      <c r="I58" s="22"/>
      <c r="J58" s="83"/>
    </row>
    <row r="59" spans="2:10">
      <c r="B59" s="85" t="s">
        <v>172</v>
      </c>
      <c r="C59" s="382"/>
      <c r="D59" s="374"/>
      <c r="E59" s="21">
        <v>2.4883359999999999</v>
      </c>
      <c r="F59" s="21">
        <v>0.99629679999999987</v>
      </c>
      <c r="G59" s="21">
        <v>22.17042</v>
      </c>
      <c r="H59" s="21">
        <v>30.164760000000001</v>
      </c>
      <c r="I59" s="21">
        <v>13.02399</v>
      </c>
      <c r="J59" s="83"/>
    </row>
    <row r="60" spans="2:10">
      <c r="B60" s="56" t="s">
        <v>173</v>
      </c>
      <c r="C60" s="382">
        <v>30314</v>
      </c>
      <c r="D60" s="374">
        <v>8.561719775368995E-2</v>
      </c>
      <c r="E60" s="22">
        <v>2.4883359999999999</v>
      </c>
      <c r="F60" s="22">
        <v>0.99629679999999987</v>
      </c>
      <c r="G60" s="22">
        <v>22.17042</v>
      </c>
      <c r="H60" s="22">
        <v>30.164760000000001</v>
      </c>
      <c r="I60" s="22">
        <v>13.02399</v>
      </c>
      <c r="J60" s="83"/>
    </row>
    <row r="61" spans="2:10">
      <c r="B61" s="60" t="s">
        <v>89</v>
      </c>
      <c r="J61" s="83"/>
    </row>
    <row r="64" spans="2:10">
      <c r="D64" s="99"/>
    </row>
    <row r="67" spans="2:2">
      <c r="B67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90" zoomScaleNormal="90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12" t="s">
        <v>62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34" t="s">
        <v>7</v>
      </c>
      <c r="S2" s="434"/>
    </row>
    <row r="3" spans="2:19" ht="14.25" thickBot="1"/>
    <row r="4" spans="2:19" ht="15.75" customHeight="1">
      <c r="B4" s="441" t="str">
        <f>"Bond Performance Index Total Returns (%)  - as at "&amp; TEXT(Map!$N$16, " mmmm yyyy")</f>
        <v>Bond Performance Index Total Returns (%)  - as at  October 2024</v>
      </c>
      <c r="C4" s="442"/>
      <c r="D4" s="442"/>
      <c r="E4" s="442"/>
      <c r="F4" s="442"/>
      <c r="G4" s="442"/>
      <c r="H4" s="442"/>
      <c r="I4" s="442"/>
      <c r="J4" s="443"/>
      <c r="L4" s="453" t="s">
        <v>68</v>
      </c>
      <c r="M4" s="453"/>
      <c r="N4" s="453"/>
      <c r="O4" s="453"/>
      <c r="P4" s="453"/>
      <c r="Q4" s="453"/>
      <c r="R4" s="453"/>
      <c r="S4" s="453"/>
    </row>
    <row r="5" spans="2:19">
      <c r="B5" s="173"/>
      <c r="C5" s="130" t="s">
        <v>8</v>
      </c>
      <c r="D5" s="130" t="s">
        <v>9</v>
      </c>
      <c r="E5" s="130" t="s">
        <v>10</v>
      </c>
      <c r="F5" s="130" t="s">
        <v>11</v>
      </c>
      <c r="G5" s="130" t="s">
        <v>12</v>
      </c>
      <c r="H5" s="130" t="s">
        <v>13</v>
      </c>
      <c r="I5" s="130" t="s">
        <v>20</v>
      </c>
      <c r="J5" s="174" t="s">
        <v>115</v>
      </c>
    </row>
    <row r="6" spans="2:19">
      <c r="B6" s="175"/>
      <c r="C6" s="3"/>
      <c r="D6" s="3"/>
      <c r="E6" s="3"/>
      <c r="F6" s="3"/>
      <c r="G6" s="3"/>
      <c r="H6" s="3"/>
      <c r="I6" s="3"/>
      <c r="J6" s="176"/>
    </row>
    <row r="7" spans="2:19">
      <c r="B7" s="159" t="s">
        <v>63</v>
      </c>
      <c r="C7" s="177">
        <f>Summary!D11</f>
        <v>-1.3252815104768279</v>
      </c>
      <c r="D7" s="177">
        <f>Summary!E11</f>
        <v>3.3006309341470086</v>
      </c>
      <c r="E7" s="177">
        <f>Summary!F11</f>
        <v>12.741021382016626</v>
      </c>
      <c r="F7" s="177">
        <f>Summary!G11</f>
        <v>15.961129819585063</v>
      </c>
      <c r="G7" s="177">
        <f>Summary!H11</f>
        <v>11.955532962430704</v>
      </c>
      <c r="H7" s="177">
        <f>Summary!I11</f>
        <v>13.873601606589192</v>
      </c>
      <c r="I7" s="177">
        <f>Summary!J11</f>
        <v>11.860629889626795</v>
      </c>
      <c r="J7" s="178">
        <f>Summary!K11</f>
        <v>10.651845007381787</v>
      </c>
    </row>
    <row r="8" spans="2:19">
      <c r="B8" s="159"/>
      <c r="C8" s="177"/>
      <c r="D8" s="177"/>
      <c r="E8" s="177"/>
      <c r="F8" s="177"/>
      <c r="G8" s="177"/>
      <c r="H8" s="177"/>
      <c r="I8" s="177"/>
      <c r="J8" s="178"/>
    </row>
    <row r="9" spans="2:19">
      <c r="B9" s="159" t="s">
        <v>64</v>
      </c>
      <c r="C9" s="177">
        <f>Summary!D12</f>
        <v>-1.3252815104768279</v>
      </c>
      <c r="D9" s="177">
        <f>Summary!E12</f>
        <v>3.3006309341470086</v>
      </c>
      <c r="E9" s="177">
        <f>Summary!F12</f>
        <v>12.741021382016626</v>
      </c>
      <c r="F9" s="177">
        <f>Summary!G12</f>
        <v>15.961129819585063</v>
      </c>
      <c r="G9" s="177">
        <f>Summary!H12</f>
        <v>11.955532962430704</v>
      </c>
      <c r="H9" s="177">
        <f>Summary!I12</f>
        <v>13.873601606589192</v>
      </c>
      <c r="I9" s="177">
        <f>Summary!J12</f>
        <v>11.860629889626795</v>
      </c>
      <c r="J9" s="178">
        <f>Summary!K12</f>
        <v>10.651845007381787</v>
      </c>
    </row>
    <row r="10" spans="2:19">
      <c r="B10" s="159"/>
      <c r="C10" s="177"/>
      <c r="D10" s="177"/>
      <c r="E10" s="177"/>
      <c r="F10" s="177"/>
      <c r="G10" s="177"/>
      <c r="H10" s="177"/>
      <c r="I10" s="177"/>
      <c r="J10" s="178"/>
    </row>
    <row r="11" spans="2:19">
      <c r="B11" s="159" t="s">
        <v>131</v>
      </c>
      <c r="C11" s="177"/>
      <c r="D11" s="177"/>
      <c r="E11" s="177"/>
      <c r="F11" s="177"/>
      <c r="G11" s="177"/>
      <c r="H11" s="177"/>
      <c r="I11" s="177"/>
      <c r="J11" s="178"/>
    </row>
    <row r="12" spans="2:19" ht="14.25" thickBot="1">
      <c r="B12" s="142"/>
      <c r="C12" s="179"/>
      <c r="D12" s="179"/>
      <c r="E12" s="179"/>
      <c r="F12" s="179"/>
      <c r="G12" s="179"/>
      <c r="H12" s="179"/>
      <c r="I12" s="179"/>
      <c r="J12" s="180"/>
    </row>
    <row r="13" spans="2:19">
      <c r="B13" s="18" t="s">
        <v>19</v>
      </c>
      <c r="C13" s="18"/>
      <c r="D13" s="164"/>
      <c r="E13" s="164"/>
      <c r="F13" s="164"/>
      <c r="G13" s="164"/>
      <c r="H13" s="164"/>
      <c r="I13" s="164"/>
      <c r="J13" s="105" t="s">
        <v>28</v>
      </c>
    </row>
    <row r="14" spans="2:19" ht="15.75" customHeight="1">
      <c r="B14" s="20" t="s">
        <v>130</v>
      </c>
    </row>
    <row r="15" spans="2:19">
      <c r="B15" s="20" t="s">
        <v>271</v>
      </c>
    </row>
    <row r="21" spans="2:19">
      <c r="L21" s="20" t="s">
        <v>28</v>
      </c>
    </row>
    <row r="22" spans="2:19" ht="14.25" thickBot="1"/>
    <row r="23" spans="2:19" ht="15.75">
      <c r="B23" s="441" t="str">
        <f>"Bond Performance, Index Total Returns  (US$- terms),(%) - as at "&amp; TEXT(Map!$N$16, " mmmm yyyy")</f>
        <v>Bond Performance, Index Total Returns  (US$- terms),(%) - as at  October 2024</v>
      </c>
      <c r="C23" s="442"/>
      <c r="D23" s="442"/>
      <c r="E23" s="442"/>
      <c r="F23" s="442"/>
      <c r="G23" s="442"/>
      <c r="H23" s="442"/>
      <c r="I23" s="442"/>
      <c r="J23" s="443"/>
      <c r="L23" s="453" t="s">
        <v>69</v>
      </c>
      <c r="M23" s="453"/>
      <c r="N23" s="453"/>
      <c r="O23" s="453"/>
      <c r="P23" s="453"/>
      <c r="Q23" s="453"/>
      <c r="R23" s="453"/>
      <c r="S23" s="453"/>
    </row>
    <row r="24" spans="2:19">
      <c r="B24" s="173"/>
      <c r="C24" s="130" t="s">
        <v>8</v>
      </c>
      <c r="D24" s="130" t="s">
        <v>9</v>
      </c>
      <c r="E24" s="130" t="s">
        <v>10</v>
      </c>
      <c r="F24" s="130" t="s">
        <v>11</v>
      </c>
      <c r="G24" s="130" t="s">
        <v>12</v>
      </c>
      <c r="H24" s="130" t="s">
        <v>13</v>
      </c>
      <c r="I24" s="130" t="s">
        <v>20</v>
      </c>
      <c r="J24" s="174" t="s">
        <v>115</v>
      </c>
    </row>
    <row r="25" spans="2:19">
      <c r="B25" s="173"/>
      <c r="C25" s="130"/>
      <c r="D25" s="130"/>
      <c r="E25" s="130"/>
      <c r="F25" s="130"/>
      <c r="G25" s="130"/>
      <c r="H25" s="130"/>
      <c r="I25" s="130"/>
      <c r="J25" s="174"/>
    </row>
    <row r="26" spans="2:19">
      <c r="B26" s="159" t="s">
        <v>65</v>
      </c>
      <c r="C26" s="177">
        <f>Summary!D33</f>
        <v>-3.1986711746343821</v>
      </c>
      <c r="D26" s="177">
        <f>Summary!E33</f>
        <v>6.8228368596862543</v>
      </c>
      <c r="E26" s="177">
        <f>Summary!F33</f>
        <v>20.293425384406795</v>
      </c>
      <c r="F26" s="177">
        <f>Summary!G33</f>
        <v>22.851116451236898</v>
      </c>
      <c r="G26" s="177">
        <f>Summary!H33</f>
        <v>16.784091928571353</v>
      </c>
      <c r="H26" s="177">
        <f>Summary!I33</f>
        <v>8.5345567290489033</v>
      </c>
      <c r="I26" s="177">
        <f>Summary!J33</f>
        <v>8.4826804121990165</v>
      </c>
      <c r="J26" s="178">
        <f>Summary!K33</f>
        <v>5.4443203725208278</v>
      </c>
    </row>
    <row r="27" spans="2:19">
      <c r="B27" s="159"/>
      <c r="C27" s="177"/>
      <c r="D27" s="177"/>
      <c r="E27" s="177"/>
      <c r="F27" s="177"/>
      <c r="G27" s="177"/>
      <c r="H27" s="177"/>
      <c r="I27" s="177"/>
      <c r="J27" s="178"/>
    </row>
    <row r="28" spans="2:19">
      <c r="B28" s="159" t="s">
        <v>66</v>
      </c>
      <c r="C28" s="177">
        <f>Summary!D34</f>
        <v>-3.1986711746344043</v>
      </c>
      <c r="D28" s="177">
        <f>Summary!E34</f>
        <v>6.8228368596862321</v>
      </c>
      <c r="E28" s="177">
        <f>Summary!F34</f>
        <v>20.293425384406749</v>
      </c>
      <c r="F28" s="177">
        <f>Summary!G34</f>
        <v>22.851116451236877</v>
      </c>
      <c r="G28" s="177">
        <f>Summary!H34</f>
        <v>16.784091928571286</v>
      </c>
      <c r="H28" s="177">
        <f>Summary!I34</f>
        <v>8.5363633516128523</v>
      </c>
      <c r="I28" s="177">
        <f>Summary!J34</f>
        <v>8.4831556007008544</v>
      </c>
      <c r="J28" s="178">
        <f>Summary!K34</f>
        <v>5.4669776969025641</v>
      </c>
    </row>
    <row r="29" spans="2:19">
      <c r="B29" s="159"/>
      <c r="C29" s="177"/>
      <c r="D29" s="177"/>
      <c r="E29" s="177"/>
      <c r="F29" s="177"/>
      <c r="G29" s="177"/>
      <c r="H29" s="177"/>
      <c r="I29" s="177"/>
      <c r="J29" s="178"/>
    </row>
    <row r="30" spans="2:19">
      <c r="B30" s="159" t="s">
        <v>132</v>
      </c>
      <c r="C30" s="177"/>
      <c r="D30" s="177"/>
      <c r="E30" s="177"/>
      <c r="F30" s="177"/>
      <c r="G30" s="177"/>
      <c r="H30" s="177"/>
      <c r="I30" s="177"/>
      <c r="J30" s="178"/>
    </row>
    <row r="31" spans="2:19" ht="14.25" thickBot="1">
      <c r="B31" s="142"/>
      <c r="C31" s="181"/>
      <c r="D31" s="181"/>
      <c r="E31" s="181"/>
      <c r="F31" s="181"/>
      <c r="G31" s="181"/>
      <c r="H31" s="181"/>
      <c r="I31" s="181"/>
      <c r="J31" s="182"/>
    </row>
    <row r="32" spans="2:19" ht="14.25" thickBot="1">
      <c r="B32" s="183" t="s">
        <v>67</v>
      </c>
      <c r="C32" s="184">
        <f>Summary!D27</f>
        <v>-1.8985508069693235</v>
      </c>
      <c r="D32" s="184">
        <f>Summary!E27</f>
        <v>3.4096654528515069</v>
      </c>
      <c r="E32" s="184">
        <f>Summary!F27</f>
        <v>6.6988962046026446</v>
      </c>
      <c r="F32" s="184">
        <f>Summary!G27</f>
        <v>5.9416346170233281</v>
      </c>
      <c r="G32" s="184">
        <f>Summary!H27</f>
        <v>4.3129257111044206</v>
      </c>
      <c r="H32" s="184">
        <f>Summary!I27</f>
        <v>-4.6885711896473055</v>
      </c>
      <c r="I32" s="184">
        <f>Summary!J27</f>
        <v>-3.0197840659048736</v>
      </c>
      <c r="J32" s="185">
        <f>Summary!K27</f>
        <v>-4.706224857356478</v>
      </c>
    </row>
    <row r="33" spans="2:12">
      <c r="B33" s="18" t="s">
        <v>19</v>
      </c>
      <c r="C33" s="18"/>
      <c r="D33" s="164"/>
      <c r="E33" s="164"/>
      <c r="F33" s="164"/>
      <c r="G33" s="164"/>
      <c r="H33" s="164"/>
      <c r="I33" s="164"/>
      <c r="J33" s="105" t="s">
        <v>28</v>
      </c>
    </row>
    <row r="34" spans="2:12">
      <c r="B34" s="20" t="s">
        <v>130</v>
      </c>
    </row>
    <row r="35" spans="2:12">
      <c r="B35" s="20" t="s">
        <v>271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70" zoomScaleNormal="7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12" t="s">
        <v>17</v>
      </c>
      <c r="C2" s="412"/>
      <c r="D2" s="412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7"/>
      <c r="S2" s="25"/>
      <c r="T2" s="104" t="s">
        <v>7</v>
      </c>
      <c r="U2" s="388" t="str">
        <f>IF((SUM(C60:G60)+SUM(P84:T84)+SUM(P93:T93)+SUM(J143:N143))&gt;0,"CHECK WEIGHTS","")</f>
        <v/>
      </c>
      <c r="V2" s="55"/>
    </row>
    <row r="3" spans="2:22" ht="14.25" thickBot="1"/>
    <row r="4" spans="2:22" ht="16.5" thickBot="1">
      <c r="B4" s="456" t="str">
        <f>"Bond Performance Index Total Returns (%)  - as at "&amp;TEXT(Map!$N$16,"mmmm  yyyy")</f>
        <v>Bond Performance Index Total Returns (%)  - as at October  2024</v>
      </c>
      <c r="C4" s="457"/>
      <c r="D4" s="457"/>
      <c r="E4" s="457"/>
      <c r="F4" s="457"/>
      <c r="G4" s="457"/>
      <c r="H4" s="457"/>
      <c r="I4" s="457"/>
      <c r="J4" s="458"/>
      <c r="L4" s="459" t="str">
        <f>"Bond Performance, Index Total Returns  (US$- terms),(%) - as at "&amp;TEXT(Map!$N$16,"mmmm  yyyy")</f>
        <v>Bond Performance, Index Total Returns  (US$- terms),(%) - as at October  2024</v>
      </c>
      <c r="M4" s="460"/>
      <c r="N4" s="460"/>
      <c r="O4" s="460"/>
      <c r="P4" s="460"/>
      <c r="Q4" s="460"/>
      <c r="R4" s="460"/>
      <c r="S4" s="460"/>
      <c r="T4" s="461"/>
    </row>
    <row r="5" spans="2:22" ht="15.75">
      <c r="B5" s="188"/>
      <c r="C5" s="189" t="s">
        <v>8</v>
      </c>
      <c r="D5" s="189" t="s">
        <v>9</v>
      </c>
      <c r="E5" s="189" t="s">
        <v>10</v>
      </c>
      <c r="F5" s="189" t="s">
        <v>11</v>
      </c>
      <c r="G5" s="190" t="s">
        <v>12</v>
      </c>
      <c r="H5" s="189" t="s">
        <v>13</v>
      </c>
      <c r="I5" s="189" t="s">
        <v>20</v>
      </c>
      <c r="J5" s="191" t="s">
        <v>115</v>
      </c>
      <c r="L5" s="188"/>
      <c r="M5" s="192" t="s">
        <v>8</v>
      </c>
      <c r="N5" s="192" t="s">
        <v>9</v>
      </c>
      <c r="O5" s="192" t="s">
        <v>10</v>
      </c>
      <c r="P5" s="192" t="s">
        <v>11</v>
      </c>
      <c r="Q5" s="454" t="s">
        <v>12</v>
      </c>
      <c r="R5" s="192" t="s">
        <v>13</v>
      </c>
      <c r="S5" s="192" t="s">
        <v>20</v>
      </c>
      <c r="T5" s="193" t="s">
        <v>115</v>
      </c>
    </row>
    <row r="6" spans="2:22" ht="15.75">
      <c r="B6" s="194"/>
      <c r="C6" s="195"/>
      <c r="D6" s="195"/>
      <c r="E6" s="195"/>
      <c r="F6" s="195"/>
      <c r="G6" s="195"/>
      <c r="H6" s="195"/>
      <c r="I6" s="195"/>
      <c r="J6" s="196"/>
      <c r="L6" s="197"/>
      <c r="M6" s="198"/>
      <c r="N6" s="198"/>
      <c r="O6" s="198"/>
      <c r="P6" s="198"/>
      <c r="Q6" s="455"/>
      <c r="R6" s="198"/>
      <c r="S6" s="198"/>
      <c r="T6" s="199"/>
    </row>
    <row r="7" spans="2:22" ht="15.75">
      <c r="B7" s="200" t="s">
        <v>63</v>
      </c>
      <c r="C7" s="186">
        <f>Summary!D11</f>
        <v>-1.3252815104768279</v>
      </c>
      <c r="D7" s="186">
        <f>Summary!E11</f>
        <v>3.3006309341470086</v>
      </c>
      <c r="E7" s="186">
        <f>Summary!F11</f>
        <v>12.741021382016626</v>
      </c>
      <c r="F7" s="186">
        <f>Summary!G11</f>
        <v>15.961129819585063</v>
      </c>
      <c r="G7" s="186">
        <f>Summary!H11</f>
        <v>11.955532962430704</v>
      </c>
      <c r="H7" s="186">
        <f>Summary!I11</f>
        <v>13.873601606589192</v>
      </c>
      <c r="I7" s="186">
        <f>Summary!J11</f>
        <v>11.860629889626795</v>
      </c>
      <c r="J7" s="201">
        <f>Summary!K11</f>
        <v>10.651845007381787</v>
      </c>
      <c r="L7" s="200" t="s">
        <v>65</v>
      </c>
      <c r="M7" s="186">
        <f>Summary!D33</f>
        <v>-3.1986711746343821</v>
      </c>
      <c r="N7" s="186">
        <f>Summary!E33</f>
        <v>6.8228368596862543</v>
      </c>
      <c r="O7" s="186">
        <f>Summary!F33</f>
        <v>20.293425384406795</v>
      </c>
      <c r="P7" s="186">
        <f>Summary!G33</f>
        <v>22.851116451236898</v>
      </c>
      <c r="Q7" s="186">
        <f>Summary!H33</f>
        <v>16.784091928571353</v>
      </c>
      <c r="R7" s="186">
        <f>Summary!I33</f>
        <v>8.5345567290489033</v>
      </c>
      <c r="S7" s="186">
        <f>Summary!J33</f>
        <v>8.4826804121990165</v>
      </c>
      <c r="T7" s="201">
        <f>Summary!K33</f>
        <v>5.4443203725208278</v>
      </c>
    </row>
    <row r="8" spans="2:22" ht="15.75">
      <c r="B8" s="202"/>
      <c r="C8" s="385"/>
      <c r="D8" s="186"/>
      <c r="E8" s="186"/>
      <c r="F8" s="186"/>
      <c r="G8" s="186"/>
      <c r="H8" s="186"/>
      <c r="I8" s="186"/>
      <c r="J8" s="201"/>
      <c r="L8" s="202"/>
      <c r="M8" s="186"/>
      <c r="N8" s="186"/>
      <c r="O8" s="186"/>
      <c r="P8" s="186"/>
      <c r="Q8" s="186"/>
      <c r="R8" s="186"/>
      <c r="S8" s="186"/>
      <c r="T8" s="201"/>
    </row>
    <row r="9" spans="2:22" ht="15.75">
      <c r="B9" s="200" t="s">
        <v>64</v>
      </c>
      <c r="C9" s="186">
        <f>Summary!D12</f>
        <v>-1.3252815104768279</v>
      </c>
      <c r="D9" s="186">
        <f>Summary!E12</f>
        <v>3.3006309341470086</v>
      </c>
      <c r="E9" s="186">
        <f>Summary!F12</f>
        <v>12.741021382016626</v>
      </c>
      <c r="F9" s="186">
        <f>Summary!G12</f>
        <v>15.961129819585063</v>
      </c>
      <c r="G9" s="186">
        <f>Summary!H12</f>
        <v>11.955532962430704</v>
      </c>
      <c r="H9" s="186">
        <f>Summary!I12</f>
        <v>13.873601606589192</v>
      </c>
      <c r="I9" s="186">
        <f>Summary!J12</f>
        <v>11.860629889626795</v>
      </c>
      <c r="J9" s="201">
        <f>Summary!K12</f>
        <v>10.651845007381787</v>
      </c>
      <c r="L9" s="200" t="s">
        <v>66</v>
      </c>
      <c r="M9" s="186">
        <f>Summary!D34</f>
        <v>-3.1986711746344043</v>
      </c>
      <c r="N9" s="186">
        <f>Summary!E34</f>
        <v>6.8228368596862321</v>
      </c>
      <c r="O9" s="186">
        <f>Summary!F34</f>
        <v>20.293425384406749</v>
      </c>
      <c r="P9" s="186">
        <f>Summary!G34</f>
        <v>22.851116451236877</v>
      </c>
      <c r="Q9" s="186">
        <f>Summary!H34</f>
        <v>16.784091928571286</v>
      </c>
      <c r="R9" s="186">
        <f>Summary!I34</f>
        <v>8.5363633516128523</v>
      </c>
      <c r="S9" s="186">
        <f>Summary!J34</f>
        <v>8.4831556007008544</v>
      </c>
      <c r="T9" s="201">
        <f>Summary!K34</f>
        <v>5.4669776969025641</v>
      </c>
    </row>
    <row r="10" spans="2:22" ht="15.75">
      <c r="B10" s="200"/>
      <c r="C10" s="186"/>
      <c r="D10" s="186"/>
      <c r="E10" s="186"/>
      <c r="F10" s="186"/>
      <c r="G10" s="186"/>
      <c r="H10" s="186"/>
      <c r="I10" s="186"/>
      <c r="J10" s="201"/>
      <c r="L10" s="200"/>
      <c r="M10" s="186"/>
      <c r="N10" s="186"/>
      <c r="O10" s="186"/>
      <c r="P10" s="186"/>
      <c r="Q10" s="186"/>
      <c r="R10" s="186"/>
      <c r="S10" s="186"/>
      <c r="T10" s="201"/>
    </row>
    <row r="11" spans="2:22" ht="15.75">
      <c r="B11" s="200" t="s">
        <v>131</v>
      </c>
      <c r="C11" s="186"/>
      <c r="D11" s="186"/>
      <c r="E11" s="186"/>
      <c r="F11" s="186"/>
      <c r="G11" s="186"/>
      <c r="H11" s="186"/>
      <c r="I11" s="186"/>
      <c r="J11" s="201"/>
      <c r="L11" s="200" t="s">
        <v>132</v>
      </c>
      <c r="M11" s="186"/>
      <c r="N11" s="186"/>
      <c r="O11" s="186"/>
      <c r="P11" s="186"/>
      <c r="Q11" s="186"/>
      <c r="R11" s="186"/>
      <c r="S11" s="186"/>
      <c r="T11" s="201"/>
    </row>
    <row r="12" spans="2:22" ht="16.5" thickBot="1">
      <c r="B12" s="126"/>
      <c r="C12" s="127"/>
      <c r="D12" s="127"/>
      <c r="E12" s="127"/>
      <c r="F12" s="127"/>
      <c r="G12" s="127"/>
      <c r="H12" s="127"/>
      <c r="I12" s="127"/>
      <c r="J12" s="128"/>
      <c r="L12" s="203"/>
      <c r="M12" s="204"/>
      <c r="N12" s="204"/>
      <c r="O12" s="204"/>
      <c r="P12" s="204"/>
      <c r="Q12" s="204"/>
      <c r="R12" s="204"/>
      <c r="S12" s="204"/>
      <c r="T12" s="205"/>
    </row>
    <row r="13" spans="2:22" ht="16.5" thickBot="1">
      <c r="B13" s="60" t="s">
        <v>19</v>
      </c>
      <c r="L13" s="206" t="s">
        <v>67</v>
      </c>
      <c r="M13" s="207">
        <f>Summary!D27</f>
        <v>-1.8985508069693235</v>
      </c>
      <c r="N13" s="207">
        <f>Summary!E27</f>
        <v>3.4096654528515069</v>
      </c>
      <c r="O13" s="207">
        <f>Summary!F27</f>
        <v>6.6988962046026446</v>
      </c>
      <c r="P13" s="207">
        <f>Summary!G27</f>
        <v>5.9416346170233281</v>
      </c>
      <c r="Q13" s="207">
        <f>Summary!H27</f>
        <v>4.3129257111044206</v>
      </c>
      <c r="R13" s="207">
        <f>Summary!I27</f>
        <v>-4.6885711896473055</v>
      </c>
      <c r="S13" s="207">
        <f>Summary!J27</f>
        <v>-3.0197840659048736</v>
      </c>
      <c r="T13" s="208">
        <f>Summary!K27</f>
        <v>-4.706224857356478</v>
      </c>
    </row>
    <row r="14" spans="2:22">
      <c r="B14" s="20" t="s">
        <v>130</v>
      </c>
      <c r="L14" s="60" t="s">
        <v>19</v>
      </c>
    </row>
    <row r="15" spans="2:22" ht="14.25" thickBot="1">
      <c r="B15" s="20" t="s">
        <v>271</v>
      </c>
      <c r="L15" s="20" t="s">
        <v>130</v>
      </c>
    </row>
    <row r="16" spans="2:22" ht="16.5" thickBot="1">
      <c r="B16" s="468" t="str">
        <f>"Bond Performance, Index Total Returns,(%) - as at "&amp;TEXT(Map!$N$16,"mmmm  yyyy")</f>
        <v>Bond Performance, Index Total Returns,(%) - as at October  2024</v>
      </c>
      <c r="C16" s="469"/>
      <c r="D16" s="469"/>
      <c r="E16" s="469"/>
      <c r="F16" s="469"/>
      <c r="G16" s="469"/>
      <c r="H16" s="470"/>
      <c r="L16" s="468" t="str">
        <f>"Bond Performance, Index Total Returns  (US$- terms),(%) - as at "&amp;TEXT(Map!$N$16,"mmmm  yyyy")</f>
        <v>Bond Performance, Index Total Returns  (US$- terms),(%) - as at October  2024</v>
      </c>
      <c r="M16" s="469"/>
      <c r="N16" s="469"/>
      <c r="O16" s="469"/>
      <c r="P16" s="469"/>
      <c r="Q16" s="469"/>
      <c r="R16" s="470"/>
    </row>
    <row r="38" spans="2:20" ht="14.25" thickBot="1"/>
    <row r="39" spans="2:20" ht="16.5" thickBot="1">
      <c r="B39" s="462" t="str">
        <f>"IJG Namibia ALBI  - as at "&amp;TEXT(Map!$N$16,"mmmm  yyyy")</f>
        <v>IJG Namibia ALBI  - as at October  2024</v>
      </c>
      <c r="C39" s="463"/>
      <c r="D39" s="463"/>
      <c r="E39" s="463"/>
      <c r="F39" s="463"/>
      <c r="G39" s="464"/>
      <c r="J39" s="462" t="str">
        <f>"IJG Namibia ALBI  -Premiums- [bp] as at "&amp;TEXT(Map!$N$16,"mmmm  yyyy")</f>
        <v>IJG Namibia ALBI  -Premiums- [bp] as at October  2024</v>
      </c>
      <c r="K39" s="463"/>
      <c r="L39" s="463"/>
      <c r="M39" s="463"/>
      <c r="N39" s="464"/>
      <c r="P39" s="462" t="str">
        <f>"IJG Namibia GOVI  -Weights [%] as at "&amp;TEXT(Map!$N$16,"mmmm  yyyy")</f>
        <v>IJG Namibia GOVI  -Weights [%] as at October  2024</v>
      </c>
      <c r="Q39" s="463"/>
      <c r="R39" s="463"/>
      <c r="S39" s="463"/>
      <c r="T39" s="464"/>
    </row>
    <row r="40" spans="2:20" ht="16.5" thickBot="1">
      <c r="B40" s="209"/>
      <c r="C40" s="192" t="s">
        <v>31</v>
      </c>
      <c r="D40" s="192" t="s">
        <v>32</v>
      </c>
      <c r="E40" s="192" t="s">
        <v>33</v>
      </c>
      <c r="F40" s="192" t="s">
        <v>34</v>
      </c>
      <c r="G40" s="193" t="s">
        <v>35</v>
      </c>
      <c r="J40" s="210" t="s">
        <v>31</v>
      </c>
      <c r="K40" s="211" t="s">
        <v>32</v>
      </c>
      <c r="L40" s="211" t="s">
        <v>33</v>
      </c>
      <c r="M40" s="211" t="s">
        <v>34</v>
      </c>
      <c r="N40" s="212" t="s">
        <v>35</v>
      </c>
      <c r="P40" s="213" t="s">
        <v>31</v>
      </c>
      <c r="Q40" s="214" t="s">
        <v>32</v>
      </c>
      <c r="R40" s="214" t="s">
        <v>33</v>
      </c>
      <c r="S40" s="214" t="s">
        <v>34</v>
      </c>
      <c r="T40" s="215" t="s">
        <v>35</v>
      </c>
    </row>
    <row r="41" spans="2:20" ht="15.75">
      <c r="B41" s="209"/>
      <c r="C41" s="216"/>
      <c r="D41" s="216"/>
      <c r="E41" s="216"/>
      <c r="F41" s="216"/>
      <c r="G41" s="217"/>
      <c r="H41" s="97"/>
      <c r="J41" s="218" t="s">
        <v>122</v>
      </c>
      <c r="K41" s="219" t="s">
        <v>122</v>
      </c>
      <c r="L41" s="219" t="s">
        <v>122</v>
      </c>
      <c r="M41" s="219" t="s">
        <v>122</v>
      </c>
      <c r="N41" s="220" t="s">
        <v>102</v>
      </c>
      <c r="P41" s="218" t="s">
        <v>122</v>
      </c>
      <c r="Q41" s="219" t="s">
        <v>122</v>
      </c>
      <c r="R41" s="219" t="s">
        <v>122</v>
      </c>
      <c r="S41" s="219" t="s">
        <v>122</v>
      </c>
      <c r="T41" s="220" t="s">
        <v>102</v>
      </c>
    </row>
    <row r="42" spans="2:20" ht="15.75">
      <c r="B42" s="200" t="s">
        <v>72</v>
      </c>
      <c r="C42" s="186">
        <v>368.9957353523713</v>
      </c>
      <c r="D42" s="186">
        <v>373.95164739339953</v>
      </c>
      <c r="E42" s="186">
        <v>357.2056937266936</v>
      </c>
      <c r="F42" s="186">
        <v>327.29500835552125</v>
      </c>
      <c r="G42" s="201">
        <v>318.20639892562548</v>
      </c>
      <c r="J42" s="221">
        <v>-4.1399999999999997</v>
      </c>
      <c r="K42" s="222">
        <v>0</v>
      </c>
      <c r="L42" s="222">
        <v>-10</v>
      </c>
      <c r="M42" s="222">
        <v>-9</v>
      </c>
      <c r="N42" s="223">
        <v>-43</v>
      </c>
      <c r="P42" s="224">
        <v>9.5837756876139206</v>
      </c>
      <c r="Q42" s="225">
        <v>9.7550018321446519</v>
      </c>
      <c r="R42" s="225">
        <v>10.592746643378053</v>
      </c>
      <c r="S42" s="225">
        <v>11.216522034484065</v>
      </c>
      <c r="T42" s="226">
        <v>7.3594212952795068</v>
      </c>
    </row>
    <row r="43" spans="2:20" ht="15.75">
      <c r="B43" s="202"/>
      <c r="C43" s="186"/>
      <c r="D43" s="186"/>
      <c r="E43" s="186"/>
      <c r="F43" s="186"/>
      <c r="G43" s="201"/>
      <c r="J43" s="227"/>
      <c r="K43" s="228"/>
      <c r="L43" s="228"/>
      <c r="M43" s="228"/>
      <c r="N43" s="229"/>
      <c r="P43" s="224"/>
      <c r="Q43" s="225"/>
      <c r="R43" s="225"/>
      <c r="S43" s="225"/>
      <c r="T43" s="226"/>
    </row>
    <row r="44" spans="2:20" ht="15.75">
      <c r="B44" s="200" t="s">
        <v>73</v>
      </c>
      <c r="C44" s="186">
        <v>370.26168359203064</v>
      </c>
      <c r="D44" s="186">
        <v>375.23459834480644</v>
      </c>
      <c r="E44" s="186">
        <v>358.43119276596514</v>
      </c>
      <c r="F44" s="186">
        <v>328.41789000422466</v>
      </c>
      <c r="G44" s="201">
        <v>319.29809943046621</v>
      </c>
      <c r="J44" s="218" t="s">
        <v>81</v>
      </c>
      <c r="K44" s="219" t="s">
        <v>81</v>
      </c>
      <c r="L44" s="219" t="s">
        <v>81</v>
      </c>
      <c r="M44" s="219" t="s">
        <v>81</v>
      </c>
      <c r="N44" s="220" t="s">
        <v>122</v>
      </c>
      <c r="O44" s="230"/>
      <c r="P44" s="231" t="s">
        <v>81</v>
      </c>
      <c r="Q44" s="232" t="s">
        <v>81</v>
      </c>
      <c r="R44" s="232" t="s">
        <v>81</v>
      </c>
      <c r="S44" s="232" t="s">
        <v>81</v>
      </c>
      <c r="T44" s="233" t="s">
        <v>122</v>
      </c>
    </row>
    <row r="45" spans="2:20" ht="15.75">
      <c r="B45" s="200"/>
      <c r="C45" s="186"/>
      <c r="D45" s="186"/>
      <c r="E45" s="186"/>
      <c r="F45" s="186"/>
      <c r="G45" s="201"/>
      <c r="J45" s="221">
        <v>36.006</v>
      </c>
      <c r="K45" s="222">
        <v>46.022999999999996</v>
      </c>
      <c r="L45" s="222">
        <v>26.797999999999998</v>
      </c>
      <c r="M45" s="222">
        <v>56.000000000000007</v>
      </c>
      <c r="N45" s="223">
        <v>-69</v>
      </c>
      <c r="P45" s="224">
        <v>8.9593780240882346</v>
      </c>
      <c r="Q45" s="225">
        <v>8.8200824275325296</v>
      </c>
      <c r="R45" s="225">
        <v>8.8791793817536551</v>
      </c>
      <c r="S45" s="225">
        <v>9.0636293357528519</v>
      </c>
      <c r="T45" s="226">
        <v>10.374776553560485</v>
      </c>
    </row>
    <row r="46" spans="2:20" ht="15.75">
      <c r="B46" s="200" t="s">
        <v>133</v>
      </c>
      <c r="C46" s="186"/>
      <c r="D46" s="186"/>
      <c r="E46" s="186"/>
      <c r="F46" s="186">
        <v>0</v>
      </c>
      <c r="G46" s="201">
        <v>0</v>
      </c>
      <c r="J46" s="227"/>
      <c r="K46" s="228"/>
      <c r="L46" s="228"/>
      <c r="M46" s="228"/>
      <c r="N46" s="229"/>
      <c r="P46" s="234"/>
      <c r="Q46" s="195"/>
      <c r="R46" s="195"/>
      <c r="S46" s="195"/>
      <c r="T46" s="235"/>
    </row>
    <row r="47" spans="2:20" ht="16.5" thickBot="1">
      <c r="B47" s="236"/>
      <c r="C47" s="237"/>
      <c r="D47" s="237"/>
      <c r="E47" s="237"/>
      <c r="F47" s="237"/>
      <c r="G47" s="238"/>
      <c r="J47" s="218" t="s">
        <v>125</v>
      </c>
      <c r="K47" s="219" t="s">
        <v>125</v>
      </c>
      <c r="L47" s="219" t="s">
        <v>125</v>
      </c>
      <c r="M47" s="219" t="s">
        <v>125</v>
      </c>
      <c r="N47" s="220" t="s">
        <v>81</v>
      </c>
      <c r="O47" s="230"/>
      <c r="P47" s="231" t="s">
        <v>125</v>
      </c>
      <c r="Q47" s="232" t="s">
        <v>125</v>
      </c>
      <c r="R47" s="232" t="s">
        <v>125</v>
      </c>
      <c r="S47" s="232" t="s">
        <v>125</v>
      </c>
      <c r="T47" s="233" t="s">
        <v>81</v>
      </c>
    </row>
    <row r="48" spans="2:20" ht="15.75">
      <c r="B48" s="239"/>
      <c r="C48" s="195"/>
      <c r="D48" s="195"/>
      <c r="E48" s="195"/>
      <c r="F48" s="195"/>
      <c r="G48" s="196"/>
      <c r="J48" s="221">
        <v>-29.516999999999999</v>
      </c>
      <c r="K48" s="222">
        <v>-27.750000000000004</v>
      </c>
      <c r="L48" s="222">
        <v>-53.046000000000006</v>
      </c>
      <c r="M48" s="222">
        <v>-100</v>
      </c>
      <c r="N48" s="223">
        <v>-22</v>
      </c>
      <c r="P48" s="224">
        <v>5.9269547281643655</v>
      </c>
      <c r="Q48" s="225">
        <v>5.7991253589161245</v>
      </c>
      <c r="R48" s="225">
        <v>5.9542907464365582</v>
      </c>
      <c r="S48" s="225">
        <v>5.6634027984366142</v>
      </c>
      <c r="T48" s="226">
        <v>8.7435399629640997</v>
      </c>
    </row>
    <row r="49" spans="2:20" ht="31.5">
      <c r="B49" s="386" t="s">
        <v>74</v>
      </c>
      <c r="C49" s="186">
        <v>5.5076105328042528</v>
      </c>
      <c r="D49" s="186">
        <v>5.5515387804070286</v>
      </c>
      <c r="E49" s="186">
        <v>5.4953401778698732</v>
      </c>
      <c r="F49" s="186">
        <v>5.2707691329109085</v>
      </c>
      <c r="G49" s="201">
        <v>5.2555651033135451</v>
      </c>
      <c r="J49" s="227"/>
      <c r="K49" s="228"/>
      <c r="L49" s="228"/>
      <c r="M49" s="228"/>
      <c r="N49" s="229"/>
      <c r="P49" s="234"/>
      <c r="Q49" s="195"/>
      <c r="R49" s="195"/>
      <c r="S49" s="195"/>
      <c r="T49" s="235"/>
    </row>
    <row r="50" spans="2:20" ht="15.75">
      <c r="B50" s="200"/>
      <c r="C50" s="186"/>
      <c r="D50" s="186"/>
      <c r="E50" s="186"/>
      <c r="F50" s="186"/>
      <c r="G50" s="201"/>
      <c r="J50" s="218" t="s">
        <v>82</v>
      </c>
      <c r="K50" s="219" t="s">
        <v>82</v>
      </c>
      <c r="L50" s="219" t="s">
        <v>82</v>
      </c>
      <c r="M50" s="219" t="s">
        <v>82</v>
      </c>
      <c r="N50" s="220" t="s">
        <v>125</v>
      </c>
      <c r="O50" s="230"/>
      <c r="P50" s="231" t="s">
        <v>82</v>
      </c>
      <c r="Q50" s="232" t="s">
        <v>82</v>
      </c>
      <c r="R50" s="232" t="s">
        <v>82</v>
      </c>
      <c r="S50" s="232" t="s">
        <v>82</v>
      </c>
      <c r="T50" s="233" t="s">
        <v>125</v>
      </c>
    </row>
    <row r="51" spans="2:20" ht="31.5">
      <c r="B51" s="386" t="s">
        <v>75</v>
      </c>
      <c r="C51" s="186">
        <v>5.5076105328042528</v>
      </c>
      <c r="D51" s="186">
        <v>5.5515387804070286</v>
      </c>
      <c r="E51" s="186">
        <v>5.4953401778698732</v>
      </c>
      <c r="F51" s="186">
        <v>5.2707691329109085</v>
      </c>
      <c r="G51" s="201">
        <v>5.2555651033135451</v>
      </c>
      <c r="J51" s="221">
        <v>-16</v>
      </c>
      <c r="K51" s="222">
        <v>-16</v>
      </c>
      <c r="L51" s="222">
        <v>0</v>
      </c>
      <c r="M51" s="222">
        <v>19</v>
      </c>
      <c r="N51" s="223">
        <v>-103</v>
      </c>
      <c r="P51" s="224">
        <v>9.8262468211913259</v>
      </c>
      <c r="Q51" s="225">
        <v>10.1292046592079</v>
      </c>
      <c r="R51" s="225">
        <v>10.348488211121328</v>
      </c>
      <c r="S51" s="225">
        <v>10.978457086149202</v>
      </c>
      <c r="T51" s="226">
        <v>4.4705736200289259</v>
      </c>
    </row>
    <row r="52" spans="2:20" ht="15.75">
      <c r="B52" s="200"/>
      <c r="C52" s="186"/>
      <c r="D52" s="186"/>
      <c r="E52" s="186"/>
      <c r="F52" s="186"/>
      <c r="G52" s="201"/>
      <c r="J52" s="227"/>
      <c r="K52" s="228"/>
      <c r="L52" s="228"/>
      <c r="M52" s="228"/>
      <c r="N52" s="229"/>
      <c r="P52" s="234"/>
      <c r="Q52" s="195"/>
      <c r="R52" s="195"/>
      <c r="S52" s="195"/>
      <c r="T52" s="235"/>
    </row>
    <row r="53" spans="2:20" ht="31.5">
      <c r="B53" s="386" t="s">
        <v>135</v>
      </c>
      <c r="C53" s="186">
        <v>0</v>
      </c>
      <c r="D53" s="186">
        <v>0</v>
      </c>
      <c r="E53" s="186">
        <v>0</v>
      </c>
      <c r="F53" s="186">
        <v>0</v>
      </c>
      <c r="G53" s="201">
        <v>0</v>
      </c>
      <c r="J53" s="218" t="s">
        <v>103</v>
      </c>
      <c r="K53" s="219" t="s">
        <v>103</v>
      </c>
      <c r="L53" s="219" t="s">
        <v>103</v>
      </c>
      <c r="M53" s="219" t="s">
        <v>103</v>
      </c>
      <c r="N53" s="220" t="s">
        <v>82</v>
      </c>
      <c r="O53" s="230"/>
      <c r="P53" s="218" t="s">
        <v>103</v>
      </c>
      <c r="Q53" s="219" t="s">
        <v>103</v>
      </c>
      <c r="R53" s="219" t="s">
        <v>103</v>
      </c>
      <c r="S53" s="219" t="s">
        <v>103</v>
      </c>
      <c r="T53" s="233" t="s">
        <v>82</v>
      </c>
    </row>
    <row r="54" spans="2:20" ht="15.75">
      <c r="B54" s="200"/>
      <c r="C54" s="186"/>
      <c r="D54" s="186"/>
      <c r="E54" s="186"/>
      <c r="F54" s="186"/>
      <c r="G54" s="201"/>
      <c r="J54" s="221">
        <v>27.456000000000003</v>
      </c>
      <c r="K54" s="222">
        <v>33.453000000000003</v>
      </c>
      <c r="L54" s="222">
        <v>-16</v>
      </c>
      <c r="M54" s="222">
        <v>-43.54</v>
      </c>
      <c r="N54" s="223">
        <v>-47</v>
      </c>
      <c r="P54" s="224">
        <v>10.405916216155525</v>
      </c>
      <c r="Q54" s="225">
        <v>10.27281195949212</v>
      </c>
      <c r="R54" s="225">
        <v>10.94776221825256</v>
      </c>
      <c r="S54" s="225">
        <v>10.868691944784498</v>
      </c>
      <c r="T54" s="226">
        <v>10.80348447520225</v>
      </c>
    </row>
    <row r="55" spans="2:20" ht="15.75">
      <c r="B55" s="240"/>
      <c r="C55" s="186"/>
      <c r="D55" s="186"/>
      <c r="E55" s="186"/>
      <c r="F55" s="186"/>
      <c r="G55" s="201"/>
      <c r="J55" s="227"/>
      <c r="K55" s="228"/>
      <c r="L55" s="228"/>
      <c r="M55" s="228"/>
      <c r="N55" s="229"/>
      <c r="P55" s="224"/>
      <c r="Q55" s="225"/>
      <c r="R55" s="225"/>
      <c r="S55" s="225"/>
      <c r="T55" s="235"/>
    </row>
    <row r="56" spans="2:20" ht="15.75">
      <c r="B56" s="202" t="s">
        <v>76</v>
      </c>
      <c r="C56" s="186">
        <v>100.00000000000003</v>
      </c>
      <c r="D56" s="186">
        <v>100</v>
      </c>
      <c r="E56" s="186">
        <v>100</v>
      </c>
      <c r="F56" s="186">
        <v>100.00000000000003</v>
      </c>
      <c r="G56" s="201">
        <v>100</v>
      </c>
      <c r="J56" s="218" t="s">
        <v>104</v>
      </c>
      <c r="K56" s="219" t="s">
        <v>104</v>
      </c>
      <c r="L56" s="219" t="s">
        <v>104</v>
      </c>
      <c r="M56" s="219" t="s">
        <v>104</v>
      </c>
      <c r="N56" s="220" t="s">
        <v>103</v>
      </c>
      <c r="P56" s="231" t="s">
        <v>104</v>
      </c>
      <c r="Q56" s="232" t="s">
        <v>104</v>
      </c>
      <c r="R56" s="232" t="s">
        <v>104</v>
      </c>
      <c r="S56" s="232" t="s">
        <v>104</v>
      </c>
      <c r="T56" s="233" t="s">
        <v>103</v>
      </c>
    </row>
    <row r="57" spans="2:20" ht="15.75">
      <c r="B57" s="200"/>
      <c r="C57" s="186"/>
      <c r="D57" s="186"/>
      <c r="E57" s="186"/>
      <c r="F57" s="186"/>
      <c r="G57" s="201"/>
      <c r="J57" s="221">
        <v>9.1159999999999997</v>
      </c>
      <c r="K57" s="222">
        <v>-19.833000000000002</v>
      </c>
      <c r="L57" s="222">
        <v>-72</v>
      </c>
      <c r="M57" s="222">
        <v>-94</v>
      </c>
      <c r="N57" s="223">
        <v>-49.5</v>
      </c>
      <c r="P57" s="224">
        <v>9.8792154525018514</v>
      </c>
      <c r="Q57" s="225">
        <v>10.197848013962094</v>
      </c>
      <c r="R57" s="225">
        <v>9.9901774313484939</v>
      </c>
      <c r="S57" s="225">
        <v>10.195563287167955</v>
      </c>
      <c r="T57" s="226">
        <v>10.024303072881262</v>
      </c>
    </row>
    <row r="58" spans="2:20" ht="15.75">
      <c r="B58" s="200" t="s">
        <v>134</v>
      </c>
      <c r="C58" s="186">
        <v>0</v>
      </c>
      <c r="D58" s="186">
        <v>0</v>
      </c>
      <c r="E58" s="186">
        <v>0</v>
      </c>
      <c r="F58" s="186">
        <v>0</v>
      </c>
      <c r="G58" s="201">
        <v>0</v>
      </c>
      <c r="J58" s="227"/>
      <c r="K58" s="228"/>
      <c r="L58" s="228"/>
      <c r="M58" s="228"/>
      <c r="N58" s="229"/>
      <c r="P58" s="234"/>
      <c r="Q58" s="195"/>
      <c r="R58" s="195"/>
      <c r="S58" s="195"/>
      <c r="T58" s="235"/>
    </row>
    <row r="59" spans="2:20" ht="16.5" thickBot="1">
      <c r="B59" s="241"/>
      <c r="C59" s="242"/>
      <c r="D59" s="242"/>
      <c r="E59" s="242"/>
      <c r="F59" s="242"/>
      <c r="G59" s="243"/>
      <c r="J59" s="218" t="s">
        <v>105</v>
      </c>
      <c r="K59" s="219" t="s">
        <v>105</v>
      </c>
      <c r="L59" s="219" t="s">
        <v>105</v>
      </c>
      <c r="M59" s="219" t="s">
        <v>105</v>
      </c>
      <c r="N59" s="220" t="s">
        <v>104</v>
      </c>
      <c r="P59" s="231" t="s">
        <v>105</v>
      </c>
      <c r="Q59" s="232" t="s">
        <v>105</v>
      </c>
      <c r="R59" s="232" t="s">
        <v>105</v>
      </c>
      <c r="S59" s="232" t="s">
        <v>105</v>
      </c>
      <c r="T59" s="233" t="s">
        <v>104</v>
      </c>
    </row>
    <row r="60" spans="2:20" ht="15.75">
      <c r="C60" s="387" t="str">
        <f>IF(SUM(C56:C58)=100,"",1)</f>
        <v/>
      </c>
      <c r="D60" s="387" t="str">
        <f t="shared" ref="D60:G60" si="0">IF(SUM(D56:D58)=100,"",1)</f>
        <v/>
      </c>
      <c r="E60" s="387" t="str">
        <f t="shared" si="0"/>
        <v/>
      </c>
      <c r="F60" s="387" t="str">
        <f t="shared" si="0"/>
        <v/>
      </c>
      <c r="G60" s="387" t="str">
        <f t="shared" si="0"/>
        <v/>
      </c>
      <c r="J60" s="221">
        <v>7.1909999999999998</v>
      </c>
      <c r="K60" s="222">
        <v>17.760999999999999</v>
      </c>
      <c r="L60" s="222">
        <v>-28.404</v>
      </c>
      <c r="M60" s="222">
        <v>-72</v>
      </c>
      <c r="N60" s="223">
        <v>-102</v>
      </c>
      <c r="P60" s="224">
        <v>8.7934837383809246</v>
      </c>
      <c r="Q60" s="225">
        <v>8.8873207661328877</v>
      </c>
      <c r="R60" s="225">
        <v>8.4847905451972174</v>
      </c>
      <c r="S60" s="225">
        <v>8.687124775702042</v>
      </c>
      <c r="T60" s="226">
        <v>9.3788872896699438</v>
      </c>
    </row>
    <row r="61" spans="2:20" ht="16.5" thickBot="1">
      <c r="J61" s="227"/>
      <c r="K61" s="228"/>
      <c r="L61" s="228"/>
      <c r="M61" s="228"/>
      <c r="N61" s="229"/>
      <c r="P61" s="234"/>
      <c r="Q61" s="195"/>
      <c r="R61" s="195"/>
      <c r="S61" s="195"/>
      <c r="T61" s="235"/>
    </row>
    <row r="62" spans="2:20" ht="16.5" thickBot="1">
      <c r="B62" s="462" t="str">
        <f>"IJG Namibia ALBI  -Yields-[%] as at "&amp;TEXT(Map!$N$16,"mmmm  yyyy")</f>
        <v>IJG Namibia ALBI  -Yields-[%] as at October  2024</v>
      </c>
      <c r="C62" s="463"/>
      <c r="D62" s="463"/>
      <c r="E62" s="463"/>
      <c r="F62" s="464"/>
      <c r="J62" s="218" t="s">
        <v>106</v>
      </c>
      <c r="K62" s="219" t="s">
        <v>106</v>
      </c>
      <c r="L62" s="219" t="s">
        <v>106</v>
      </c>
      <c r="M62" s="219" t="s">
        <v>106</v>
      </c>
      <c r="N62" s="220" t="s">
        <v>105</v>
      </c>
      <c r="P62" s="231" t="s">
        <v>106</v>
      </c>
      <c r="Q62" s="232" t="s">
        <v>106</v>
      </c>
      <c r="R62" s="232" t="s">
        <v>106</v>
      </c>
      <c r="S62" s="232" t="s">
        <v>106</v>
      </c>
      <c r="T62" s="233" t="s">
        <v>105</v>
      </c>
    </row>
    <row r="63" spans="2:20" ht="16.5" thickBot="1">
      <c r="B63" s="210" t="s">
        <v>31</v>
      </c>
      <c r="C63" s="211" t="s">
        <v>32</v>
      </c>
      <c r="D63" s="211" t="s">
        <v>33</v>
      </c>
      <c r="E63" s="211" t="s">
        <v>34</v>
      </c>
      <c r="F63" s="212" t="s">
        <v>35</v>
      </c>
      <c r="J63" s="221">
        <v>29.654999999999998</v>
      </c>
      <c r="K63" s="222">
        <v>47.9</v>
      </c>
      <c r="L63" s="222">
        <v>17.777999999999999</v>
      </c>
      <c r="M63" s="222">
        <v>25</v>
      </c>
      <c r="N63" s="223">
        <v>-16</v>
      </c>
      <c r="P63" s="224">
        <v>8.4635501815239387</v>
      </c>
      <c r="Q63" s="225">
        <v>8.6118284989255134</v>
      </c>
      <c r="R63" s="225">
        <v>8.7520512994036821</v>
      </c>
      <c r="S63" s="225">
        <v>8.0822109673062652</v>
      </c>
      <c r="T63" s="226">
        <v>7.3858297285969874</v>
      </c>
    </row>
    <row r="64" spans="2:20" ht="15.75">
      <c r="B64" s="244" t="s">
        <v>122</v>
      </c>
      <c r="C64" s="245" t="s">
        <v>122</v>
      </c>
      <c r="D64" s="245" t="s">
        <v>122</v>
      </c>
      <c r="E64" s="245" t="s">
        <v>122</v>
      </c>
      <c r="F64" s="246" t="s">
        <v>102</v>
      </c>
      <c r="J64" s="227"/>
      <c r="K64" s="228"/>
      <c r="L64" s="228"/>
      <c r="M64" s="228"/>
      <c r="N64" s="229"/>
      <c r="P64" s="224"/>
      <c r="Q64" s="225"/>
      <c r="R64" s="225"/>
      <c r="S64" s="225"/>
      <c r="T64" s="233"/>
    </row>
    <row r="65" spans="2:20" ht="15.75">
      <c r="B65" s="247">
        <v>8.3035999999999994</v>
      </c>
      <c r="C65" s="225">
        <v>7.94</v>
      </c>
      <c r="D65" s="225">
        <v>8.2200000000000006</v>
      </c>
      <c r="E65" s="225">
        <v>9.34</v>
      </c>
      <c r="F65" s="248">
        <v>8.89</v>
      </c>
      <c r="J65" s="218" t="s">
        <v>119</v>
      </c>
      <c r="K65" s="219" t="s">
        <v>119</v>
      </c>
      <c r="L65" s="219" t="s">
        <v>119</v>
      </c>
      <c r="M65" s="219" t="s">
        <v>119</v>
      </c>
      <c r="N65" s="220" t="s">
        <v>106</v>
      </c>
      <c r="P65" s="231" t="s">
        <v>119</v>
      </c>
      <c r="Q65" s="232" t="s">
        <v>119</v>
      </c>
      <c r="R65" s="232" t="s">
        <v>119</v>
      </c>
      <c r="S65" s="232" t="s">
        <v>119</v>
      </c>
      <c r="T65" s="233" t="s">
        <v>106</v>
      </c>
    </row>
    <row r="66" spans="2:20" ht="15.75">
      <c r="B66" s="247"/>
      <c r="C66" s="225"/>
      <c r="D66" s="225"/>
      <c r="E66" s="225"/>
      <c r="F66" s="248"/>
      <c r="J66" s="221">
        <v>19.861000000000001</v>
      </c>
      <c r="K66" s="222">
        <v>30.64</v>
      </c>
      <c r="L66" s="222">
        <v>8.9749999999999996</v>
      </c>
      <c r="M66" s="222">
        <v>7.7</v>
      </c>
      <c r="N66" s="223">
        <v>-73</v>
      </c>
      <c r="P66" s="224">
        <v>6.9888236929374346</v>
      </c>
      <c r="Q66" s="225">
        <v>6.9642766035661134</v>
      </c>
      <c r="R66" s="225">
        <v>6.6684313601759388</v>
      </c>
      <c r="S66" s="225">
        <v>6.5625817524768486</v>
      </c>
      <c r="T66" s="226">
        <v>7.7399725278143876</v>
      </c>
    </row>
    <row r="67" spans="2:20" ht="15.75">
      <c r="B67" s="244" t="s">
        <v>81</v>
      </c>
      <c r="C67" s="245" t="s">
        <v>81</v>
      </c>
      <c r="D67" s="245" t="s">
        <v>81</v>
      </c>
      <c r="E67" s="245" t="s">
        <v>81</v>
      </c>
      <c r="F67" s="246" t="s">
        <v>122</v>
      </c>
      <c r="J67" s="249"/>
      <c r="K67" s="250"/>
      <c r="L67" s="250"/>
      <c r="M67" s="250"/>
      <c r="N67" s="251"/>
      <c r="P67" s="224"/>
      <c r="Q67" s="225"/>
      <c r="R67" s="225"/>
      <c r="S67" s="225"/>
      <c r="T67" s="235"/>
    </row>
    <row r="68" spans="2:20" ht="15.75">
      <c r="B68" s="247">
        <v>8.7050600000000014</v>
      </c>
      <c r="C68" s="225">
        <v>8.4002300000000005</v>
      </c>
      <c r="D68" s="225">
        <v>8.5879799999999999</v>
      </c>
      <c r="E68" s="225">
        <v>9.99</v>
      </c>
      <c r="F68" s="248">
        <v>8.6300000000000008</v>
      </c>
      <c r="J68" s="218" t="s">
        <v>109</v>
      </c>
      <c r="K68" s="219" t="s">
        <v>109</v>
      </c>
      <c r="L68" s="219" t="s">
        <v>109</v>
      </c>
      <c r="M68" s="219" t="s">
        <v>109</v>
      </c>
      <c r="N68" s="220" t="s">
        <v>119</v>
      </c>
      <c r="P68" s="231" t="s">
        <v>109</v>
      </c>
      <c r="Q68" s="232" t="s">
        <v>109</v>
      </c>
      <c r="R68" s="232" t="s">
        <v>109</v>
      </c>
      <c r="S68" s="232" t="s">
        <v>109</v>
      </c>
      <c r="T68" s="233" t="s">
        <v>119</v>
      </c>
    </row>
    <row r="69" spans="2:20" ht="15.75">
      <c r="B69" s="247"/>
      <c r="C69" s="225"/>
      <c r="D69" s="225"/>
      <c r="E69" s="225"/>
      <c r="F69" s="248"/>
      <c r="J69" s="221">
        <v>19.306000000000001</v>
      </c>
      <c r="K69" s="222">
        <v>50</v>
      </c>
      <c r="L69" s="222">
        <v>53.361000000000004</v>
      </c>
      <c r="M69" s="222">
        <v>43.346000000000004</v>
      </c>
      <c r="N69" s="223">
        <v>-78.5</v>
      </c>
      <c r="P69" s="247">
        <v>8.141528570380423</v>
      </c>
      <c r="Q69" s="225">
        <v>7.9611153935879644</v>
      </c>
      <c r="R69" s="225">
        <v>7.4877146657589249</v>
      </c>
      <c r="S69" s="225">
        <v>7.4976933907933319</v>
      </c>
      <c r="T69" s="226">
        <v>5.9357595575002682</v>
      </c>
    </row>
    <row r="70" spans="2:20" ht="15.75">
      <c r="B70" s="244" t="s">
        <v>125</v>
      </c>
      <c r="C70" s="245" t="s">
        <v>125</v>
      </c>
      <c r="D70" s="245" t="s">
        <v>125</v>
      </c>
      <c r="E70" s="245" t="s">
        <v>125</v>
      </c>
      <c r="F70" s="246" t="s">
        <v>81</v>
      </c>
      <c r="J70" s="249"/>
      <c r="K70" s="250"/>
      <c r="L70" s="250"/>
      <c r="M70" s="250"/>
      <c r="N70" s="251"/>
      <c r="P70" s="247"/>
      <c r="Q70" s="225"/>
      <c r="R70" s="225"/>
      <c r="S70" s="225"/>
      <c r="T70" s="226"/>
    </row>
    <row r="71" spans="2:20" ht="15.75">
      <c r="B71" s="247">
        <v>8.974829999999999</v>
      </c>
      <c r="C71" s="225">
        <v>8.5474999999999977</v>
      </c>
      <c r="D71" s="225">
        <v>8.8545400000000001</v>
      </c>
      <c r="E71" s="225">
        <v>9.66</v>
      </c>
      <c r="F71" s="248">
        <v>9.1</v>
      </c>
      <c r="J71" s="218" t="s">
        <v>123</v>
      </c>
      <c r="K71" s="219" t="s">
        <v>123</v>
      </c>
      <c r="L71" s="219" t="s">
        <v>123</v>
      </c>
      <c r="M71" s="219" t="s">
        <v>123</v>
      </c>
      <c r="N71" s="220" t="s">
        <v>109</v>
      </c>
      <c r="P71" s="247"/>
      <c r="Q71" s="225"/>
      <c r="R71" s="225"/>
      <c r="S71" s="225"/>
      <c r="T71" s="226"/>
    </row>
    <row r="72" spans="2:20" ht="15.75">
      <c r="B72" s="247"/>
      <c r="C72" s="225"/>
      <c r="D72" s="225"/>
      <c r="E72" s="225"/>
      <c r="F72" s="248"/>
      <c r="J72" s="221">
        <v>24.857000000000003</v>
      </c>
      <c r="K72" s="222">
        <v>60.4</v>
      </c>
      <c r="L72" s="222">
        <v>57.593000000000004</v>
      </c>
      <c r="M72" s="222">
        <v>62.23</v>
      </c>
      <c r="N72" s="223">
        <v>-30</v>
      </c>
      <c r="P72" s="231" t="s">
        <v>123</v>
      </c>
      <c r="Q72" s="232" t="s">
        <v>123</v>
      </c>
      <c r="R72" s="232" t="s">
        <v>123</v>
      </c>
      <c r="S72" s="232" t="s">
        <v>123</v>
      </c>
      <c r="T72" s="233" t="s">
        <v>109</v>
      </c>
    </row>
    <row r="73" spans="2:20" ht="15.75">
      <c r="B73" s="244" t="s">
        <v>82</v>
      </c>
      <c r="C73" s="245" t="s">
        <v>82</v>
      </c>
      <c r="D73" s="245" t="s">
        <v>82</v>
      </c>
      <c r="E73" s="245" t="s">
        <v>82</v>
      </c>
      <c r="F73" s="246" t="s">
        <v>125</v>
      </c>
      <c r="J73" s="249"/>
      <c r="K73" s="228"/>
      <c r="L73" s="228"/>
      <c r="M73" s="228"/>
      <c r="N73" s="229"/>
      <c r="P73" s="247">
        <v>5.3095747419177899</v>
      </c>
      <c r="Q73" s="225">
        <v>5.0831822301253267</v>
      </c>
      <c r="R73" s="225">
        <v>4.8384878534778109</v>
      </c>
      <c r="S73" s="225">
        <v>4.1829031671338637</v>
      </c>
      <c r="T73" s="226">
        <v>7.237841435378237</v>
      </c>
    </row>
    <row r="74" spans="2:20" ht="15.75">
      <c r="B74" s="247">
        <v>9.11</v>
      </c>
      <c r="C74" s="225">
        <v>8.6649999999999991</v>
      </c>
      <c r="D74" s="225">
        <v>9.3849999999999998</v>
      </c>
      <c r="E74" s="225">
        <v>10.85</v>
      </c>
      <c r="F74" s="248">
        <v>9.620000000000001</v>
      </c>
      <c r="J74" s="218" t="s">
        <v>120</v>
      </c>
      <c r="K74" s="219" t="s">
        <v>120</v>
      </c>
      <c r="L74" s="219" t="s">
        <v>120</v>
      </c>
      <c r="M74" s="219" t="s">
        <v>120</v>
      </c>
      <c r="N74" s="220" t="s">
        <v>123</v>
      </c>
      <c r="O74" s="230"/>
      <c r="P74" s="247"/>
      <c r="Q74" s="195"/>
      <c r="R74" s="195"/>
      <c r="S74" s="195"/>
      <c r="T74" s="226"/>
    </row>
    <row r="75" spans="2:20" ht="15.75">
      <c r="B75" s="247"/>
      <c r="C75" s="225"/>
      <c r="D75" s="225"/>
      <c r="E75" s="225"/>
      <c r="F75" s="248"/>
      <c r="J75" s="221">
        <v>13.925000000000001</v>
      </c>
      <c r="K75" s="222">
        <v>58.13</v>
      </c>
      <c r="L75" s="222">
        <v>60.192999999999998</v>
      </c>
      <c r="M75" s="222">
        <v>57.725000000000001</v>
      </c>
      <c r="N75" s="223">
        <v>-20</v>
      </c>
      <c r="P75" s="231" t="s">
        <v>120</v>
      </c>
      <c r="Q75" s="232" t="s">
        <v>120</v>
      </c>
      <c r="R75" s="232" t="s">
        <v>120</v>
      </c>
      <c r="S75" s="232" t="s">
        <v>120</v>
      </c>
      <c r="T75" s="233" t="s">
        <v>123</v>
      </c>
    </row>
    <row r="76" spans="2:20" ht="15.75">
      <c r="B76" s="244" t="s">
        <v>103</v>
      </c>
      <c r="C76" s="245" t="s">
        <v>103</v>
      </c>
      <c r="D76" s="245" t="s">
        <v>103</v>
      </c>
      <c r="E76" s="245" t="s">
        <v>103</v>
      </c>
      <c r="F76" s="246" t="s">
        <v>82</v>
      </c>
      <c r="J76" s="227"/>
      <c r="K76" s="228"/>
      <c r="L76" s="228"/>
      <c r="M76" s="228"/>
      <c r="N76" s="229"/>
      <c r="P76" s="247">
        <v>7.721552145144277</v>
      </c>
      <c r="Q76" s="225">
        <v>7.518202256406771</v>
      </c>
      <c r="R76" s="225">
        <v>7.0558796436957838</v>
      </c>
      <c r="S76" s="225">
        <v>7.0012194598124715</v>
      </c>
      <c r="T76" s="226">
        <v>3.7203654950950198</v>
      </c>
    </row>
    <row r="77" spans="2:20" ht="15.75">
      <c r="B77" s="247">
        <v>9.9245600000000014</v>
      </c>
      <c r="C77" s="225">
        <v>9.5245300000000004</v>
      </c>
      <c r="D77" s="225">
        <v>9.6750000000000007</v>
      </c>
      <c r="E77" s="225">
        <v>10.749600000000001</v>
      </c>
      <c r="F77" s="248">
        <v>10.18</v>
      </c>
      <c r="J77" s="218"/>
      <c r="K77" s="219"/>
      <c r="L77" s="219"/>
      <c r="M77" s="219"/>
      <c r="N77" s="220" t="s">
        <v>120</v>
      </c>
      <c r="P77" s="247"/>
      <c r="Q77" s="225"/>
      <c r="R77" s="225"/>
      <c r="S77" s="225"/>
      <c r="T77" s="226"/>
    </row>
    <row r="78" spans="2:20" ht="15.75">
      <c r="B78" s="247"/>
      <c r="C78" s="225"/>
      <c r="D78" s="225"/>
      <c r="E78" s="225"/>
      <c r="F78" s="248"/>
      <c r="J78" s="221"/>
      <c r="K78" s="222"/>
      <c r="L78" s="222"/>
      <c r="M78" s="222"/>
      <c r="N78" s="223">
        <v>-57.999999999999993</v>
      </c>
      <c r="P78" s="231"/>
      <c r="Q78" s="232"/>
      <c r="R78" s="232"/>
      <c r="S78" s="232"/>
      <c r="T78" s="233" t="s">
        <v>120</v>
      </c>
    </row>
    <row r="79" spans="2:20" ht="15.75">
      <c r="B79" s="244" t="s">
        <v>104</v>
      </c>
      <c r="C79" s="245" t="s">
        <v>104</v>
      </c>
      <c r="D79" s="245" t="s">
        <v>104</v>
      </c>
      <c r="E79" s="245" t="s">
        <v>104</v>
      </c>
      <c r="F79" s="246" t="s">
        <v>103</v>
      </c>
      <c r="J79" s="227"/>
      <c r="K79" s="228"/>
      <c r="L79" s="228"/>
      <c r="M79" s="228"/>
      <c r="N79" s="229"/>
      <c r="P79" s="247"/>
      <c r="Q79" s="225"/>
      <c r="R79" s="225"/>
      <c r="S79" s="225"/>
      <c r="T79" s="226">
        <v>6.825244986028622</v>
      </c>
    </row>
    <row r="80" spans="2:20" ht="15.75">
      <c r="B80" s="247">
        <v>10.786160000000001</v>
      </c>
      <c r="C80" s="225">
        <v>9.9766700000000004</v>
      </c>
      <c r="D80" s="225">
        <v>10.27</v>
      </c>
      <c r="E80" s="225">
        <v>11.295</v>
      </c>
      <c r="F80" s="248">
        <v>10.735000000000001</v>
      </c>
      <c r="J80" s="218"/>
      <c r="K80" s="219"/>
      <c r="L80" s="219"/>
      <c r="M80" s="219"/>
      <c r="N80" s="220"/>
      <c r="P80" s="247"/>
      <c r="Q80" s="225"/>
      <c r="R80" s="225"/>
      <c r="S80" s="225"/>
      <c r="T80" s="226"/>
    </row>
    <row r="81" spans="2:20" ht="15.75">
      <c r="B81" s="247"/>
      <c r="C81" s="225"/>
      <c r="D81" s="225"/>
      <c r="E81" s="225"/>
      <c r="F81" s="248"/>
      <c r="J81" s="221"/>
      <c r="K81" s="222"/>
      <c r="L81" s="222"/>
      <c r="M81" s="222"/>
      <c r="N81" s="223"/>
      <c r="P81" s="231"/>
      <c r="Q81" s="232"/>
      <c r="R81" s="232"/>
      <c r="S81" s="232"/>
      <c r="T81" s="233"/>
    </row>
    <row r="82" spans="2:20" ht="15.75">
      <c r="B82" s="244" t="s">
        <v>105</v>
      </c>
      <c r="C82" s="245" t="s">
        <v>105</v>
      </c>
      <c r="D82" s="245" t="s">
        <v>105</v>
      </c>
      <c r="E82" s="245" t="s">
        <v>105</v>
      </c>
      <c r="F82" s="246" t="s">
        <v>104</v>
      </c>
      <c r="J82" s="227"/>
      <c r="K82" s="228"/>
      <c r="L82" s="228"/>
      <c r="M82" s="228"/>
      <c r="N82" s="223"/>
      <c r="P82" s="247"/>
      <c r="Q82" s="225"/>
      <c r="R82" s="225"/>
      <c r="S82" s="225"/>
      <c r="T82" s="226"/>
    </row>
    <row r="83" spans="2:20" ht="16.5" thickBot="1">
      <c r="B83" s="247">
        <v>10.996910000000002</v>
      </c>
      <c r="C83" s="225">
        <v>10.58761</v>
      </c>
      <c r="D83" s="225">
        <v>10.980960000000001</v>
      </c>
      <c r="E83" s="225">
        <v>11.78</v>
      </c>
      <c r="F83" s="248">
        <v>11.295</v>
      </c>
      <c r="J83" s="218"/>
      <c r="K83" s="219"/>
      <c r="L83" s="219"/>
      <c r="M83" s="219"/>
      <c r="N83" s="220"/>
      <c r="P83" s="252"/>
      <c r="Q83" s="253"/>
      <c r="R83" s="253"/>
      <c r="S83" s="253"/>
      <c r="T83" s="254"/>
    </row>
    <row r="84" spans="2:20" ht="16.5" thickBot="1">
      <c r="B84" s="247"/>
      <c r="C84" s="225"/>
      <c r="D84" s="225"/>
      <c r="E84" s="225"/>
      <c r="F84" s="248"/>
      <c r="J84" s="221"/>
      <c r="K84" s="222"/>
      <c r="L84" s="222"/>
      <c r="M84" s="222"/>
      <c r="N84" s="223"/>
      <c r="P84" s="387" t="str">
        <f>IF(SUM(P41:P82)=100,"","1")</f>
        <v/>
      </c>
      <c r="Q84" s="387" t="str">
        <f t="shared" ref="Q84:T84" si="1">IF(SUM(Q41:Q82)=100,"","1")</f>
        <v/>
      </c>
      <c r="R84" s="387" t="str">
        <f t="shared" si="1"/>
        <v/>
      </c>
      <c r="S84" s="387" t="str">
        <f t="shared" si="1"/>
        <v/>
      </c>
      <c r="T84" s="387" t="str">
        <f t="shared" si="1"/>
        <v/>
      </c>
    </row>
    <row r="85" spans="2:20" ht="16.5" thickBot="1">
      <c r="B85" s="244" t="s">
        <v>106</v>
      </c>
      <c r="C85" s="245" t="s">
        <v>106</v>
      </c>
      <c r="D85" s="245" t="s">
        <v>106</v>
      </c>
      <c r="E85" s="245" t="s">
        <v>106</v>
      </c>
      <c r="F85" s="246" t="s">
        <v>105</v>
      </c>
      <c r="J85" s="249"/>
      <c r="K85" s="250"/>
      <c r="L85" s="250"/>
      <c r="M85" s="250"/>
      <c r="N85" s="229"/>
      <c r="P85" s="462" t="str">
        <f>"IJG Namibia OTHI-Weights [%] as at "&amp;TEXT(Map!$N$16,"mmmm  yyyy")</f>
        <v>IJG Namibia OTHI-Weights [%] as at October  2024</v>
      </c>
      <c r="Q85" s="463"/>
      <c r="R85" s="463"/>
      <c r="S85" s="463"/>
      <c r="T85" s="464"/>
    </row>
    <row r="86" spans="2:20" ht="16.5" thickBot="1">
      <c r="B86" s="247">
        <v>11.361549999999999</v>
      </c>
      <c r="C86" s="225">
        <v>10.959</v>
      </c>
      <c r="D86" s="225">
        <v>11.54278</v>
      </c>
      <c r="E86" s="225">
        <v>12.78</v>
      </c>
      <c r="F86" s="248">
        <v>12.414999999999999</v>
      </c>
      <c r="J86" s="218"/>
      <c r="K86" s="219"/>
      <c r="L86" s="219"/>
      <c r="M86" s="219"/>
      <c r="N86" s="220"/>
      <c r="P86" s="213" t="s">
        <v>31</v>
      </c>
      <c r="Q86" s="214" t="s">
        <v>32</v>
      </c>
      <c r="R86" s="214" t="s">
        <v>33</v>
      </c>
      <c r="S86" s="214" t="s">
        <v>34</v>
      </c>
      <c r="T86" s="215" t="s">
        <v>35</v>
      </c>
    </row>
    <row r="87" spans="2:20" ht="15.75">
      <c r="B87" s="247"/>
      <c r="C87" s="225"/>
      <c r="D87" s="225"/>
      <c r="E87" s="225"/>
      <c r="F87" s="248"/>
      <c r="J87" s="221"/>
      <c r="K87" s="222"/>
      <c r="L87" s="222"/>
      <c r="M87" s="222"/>
      <c r="N87" s="223"/>
      <c r="P87" s="231"/>
      <c r="Q87" s="232"/>
      <c r="R87" s="232"/>
      <c r="S87" s="232"/>
      <c r="T87" s="233"/>
    </row>
    <row r="88" spans="2:20" ht="16.5" thickBot="1">
      <c r="B88" s="244" t="s">
        <v>119</v>
      </c>
      <c r="C88" s="245" t="s">
        <v>119</v>
      </c>
      <c r="D88" s="245" t="s">
        <v>119</v>
      </c>
      <c r="E88" s="245" t="s">
        <v>119</v>
      </c>
      <c r="F88" s="246" t="s">
        <v>106</v>
      </c>
      <c r="J88" s="255"/>
      <c r="K88" s="256"/>
      <c r="L88" s="256"/>
      <c r="M88" s="256"/>
      <c r="N88" s="257"/>
      <c r="P88" s="224"/>
      <c r="Q88" s="225"/>
      <c r="R88" s="225"/>
      <c r="S88" s="225"/>
      <c r="T88" s="226"/>
    </row>
    <row r="89" spans="2:20" ht="15.75">
      <c r="B89" s="247">
        <v>11.508610000000001</v>
      </c>
      <c r="C89" s="225">
        <v>11.0664</v>
      </c>
      <c r="D89" s="225">
        <v>11.66475</v>
      </c>
      <c r="E89" s="225">
        <v>12.907</v>
      </c>
      <c r="F89" s="248">
        <v>11.87</v>
      </c>
      <c r="P89" s="231"/>
      <c r="Q89" s="232"/>
      <c r="R89" s="232"/>
      <c r="S89" s="232"/>
      <c r="T89" s="233"/>
    </row>
    <row r="90" spans="2:20" ht="15.75">
      <c r="B90" s="247"/>
      <c r="C90" s="225"/>
      <c r="D90" s="225"/>
      <c r="E90" s="225"/>
      <c r="F90" s="248"/>
      <c r="P90" s="231"/>
      <c r="Q90" s="232"/>
      <c r="R90" s="232"/>
      <c r="S90" s="232"/>
      <c r="T90" s="233"/>
    </row>
    <row r="91" spans="2:20" ht="15.75">
      <c r="B91" s="244" t="s">
        <v>109</v>
      </c>
      <c r="C91" s="245" t="s">
        <v>109</v>
      </c>
      <c r="D91" s="245" t="s">
        <v>109</v>
      </c>
      <c r="E91" s="245" t="s">
        <v>109</v>
      </c>
      <c r="F91" s="246" t="s">
        <v>119</v>
      </c>
      <c r="P91" s="224"/>
      <c r="Q91" s="225"/>
      <c r="R91" s="225"/>
      <c r="S91" s="225"/>
      <c r="T91" s="226"/>
    </row>
    <row r="92" spans="2:20" ht="16.5" thickBot="1">
      <c r="B92" s="247">
        <v>11.503060000000001</v>
      </c>
      <c r="C92" s="225">
        <v>11.26</v>
      </c>
      <c r="D92" s="225">
        <v>12.108609999999999</v>
      </c>
      <c r="E92" s="225">
        <v>13.26346</v>
      </c>
      <c r="F92" s="248">
        <v>12.084999999999999</v>
      </c>
      <c r="P92" s="255"/>
      <c r="Q92" s="256"/>
      <c r="R92" s="256"/>
      <c r="S92" s="256"/>
      <c r="T92" s="257"/>
    </row>
    <row r="93" spans="2:20" ht="16.5" thickBot="1">
      <c r="B93" s="247"/>
      <c r="C93" s="225"/>
      <c r="D93" s="225"/>
      <c r="E93" s="225"/>
      <c r="F93" s="248"/>
      <c r="J93" s="465" t="str">
        <f>"IJG Namibia ALBI  -Weights [%] as at "&amp;TEXT(Map!$N$16,"mmmm  yyyy")</f>
        <v>IJG Namibia ALBI  -Weights [%] as at October  2024</v>
      </c>
      <c r="K93" s="466"/>
      <c r="L93" s="466"/>
      <c r="M93" s="466"/>
      <c r="N93" s="467"/>
      <c r="S93" s="387" t="str">
        <f>IF(SUM(S87:S91)=100,"","1")</f>
        <v>1</v>
      </c>
      <c r="T93" s="387" t="str">
        <f>IF(SUM(T87:T91)=100,"","1")</f>
        <v>1</v>
      </c>
    </row>
    <row r="94" spans="2:20" ht="16.5" thickBot="1">
      <c r="B94" s="244" t="s">
        <v>123</v>
      </c>
      <c r="C94" s="245" t="s">
        <v>123</v>
      </c>
      <c r="D94" s="245" t="s">
        <v>123</v>
      </c>
      <c r="E94" s="245" t="s">
        <v>123</v>
      </c>
      <c r="F94" s="246" t="s">
        <v>109</v>
      </c>
      <c r="J94" s="210" t="s">
        <v>31</v>
      </c>
      <c r="K94" s="211" t="s">
        <v>32</v>
      </c>
      <c r="L94" s="211" t="s">
        <v>33</v>
      </c>
      <c r="M94" s="211" t="s">
        <v>34</v>
      </c>
      <c r="N94" s="212" t="s">
        <v>35</v>
      </c>
      <c r="P94" s="462" t="str">
        <f>"IJG Namibia ALBI  -Rate Duration (years) as at "&amp;TEXT(Map!$N$16,"mmmm  yyyy")</f>
        <v>IJG Namibia ALBI  -Rate Duration (years) as at October  2024</v>
      </c>
      <c r="Q94" s="463"/>
      <c r="R94" s="463"/>
      <c r="S94" s="463"/>
      <c r="T94" s="464"/>
    </row>
    <row r="95" spans="2:20" ht="16.5" thickBot="1">
      <c r="B95" s="247">
        <v>11.488570000000001</v>
      </c>
      <c r="C95" s="225">
        <v>11.263999999999999</v>
      </c>
      <c r="D95" s="225">
        <v>12.040929999999999</v>
      </c>
      <c r="E95" s="225">
        <v>13.347300000000001</v>
      </c>
      <c r="F95" s="248">
        <v>12.569999999999999</v>
      </c>
      <c r="J95" s="244" t="s">
        <v>122</v>
      </c>
      <c r="K95" s="245" t="s">
        <v>122</v>
      </c>
      <c r="L95" s="245" t="s">
        <v>122</v>
      </c>
      <c r="M95" s="245" t="s">
        <v>122</v>
      </c>
      <c r="N95" s="246" t="s">
        <v>102</v>
      </c>
      <c r="P95" s="210" t="s">
        <v>31</v>
      </c>
      <c r="Q95" s="211" t="s">
        <v>32</v>
      </c>
      <c r="R95" s="211" t="s">
        <v>33</v>
      </c>
      <c r="S95" s="211" t="s">
        <v>34</v>
      </c>
      <c r="T95" s="212" t="s">
        <v>35</v>
      </c>
    </row>
    <row r="96" spans="2:20" ht="15.75">
      <c r="B96" s="247"/>
      <c r="C96" s="225"/>
      <c r="D96" s="225"/>
      <c r="E96" s="225"/>
      <c r="F96" s="248"/>
      <c r="J96" s="247">
        <v>9.5837756876139206</v>
      </c>
      <c r="K96" s="225">
        <v>9.7550018321446519</v>
      </c>
      <c r="L96" s="225">
        <v>10.592746643378053</v>
      </c>
      <c r="M96" s="225">
        <v>11.216522034484065</v>
      </c>
      <c r="N96" s="248">
        <v>7.3594212952795068</v>
      </c>
      <c r="P96" s="244" t="s">
        <v>122</v>
      </c>
      <c r="Q96" s="245" t="s">
        <v>122</v>
      </c>
      <c r="R96" s="245" t="s">
        <v>122</v>
      </c>
      <c r="S96" s="245" t="s">
        <v>122</v>
      </c>
      <c r="T96" s="246" t="s">
        <v>102</v>
      </c>
    </row>
    <row r="97" spans="2:20" ht="15.75">
      <c r="B97" s="244" t="s">
        <v>120</v>
      </c>
      <c r="C97" s="245" t="s">
        <v>120</v>
      </c>
      <c r="D97" s="245" t="s">
        <v>120</v>
      </c>
      <c r="E97" s="245" t="s">
        <v>120</v>
      </c>
      <c r="F97" s="246" t="s">
        <v>123</v>
      </c>
      <c r="J97" s="247"/>
      <c r="K97" s="225"/>
      <c r="L97" s="225"/>
      <c r="M97" s="225"/>
      <c r="N97" s="248"/>
      <c r="P97" s="247">
        <v>1.3401709899685201</v>
      </c>
      <c r="Q97" s="225">
        <v>1.3683250720942099</v>
      </c>
      <c r="R97" s="225">
        <v>1.5262476988882057</v>
      </c>
      <c r="S97" s="225">
        <v>1.7569373936991539</v>
      </c>
      <c r="T97" s="248">
        <v>1.3363861329709723</v>
      </c>
    </row>
    <row r="98" spans="2:20" ht="15.75">
      <c r="B98" s="247">
        <v>11.379250000000001</v>
      </c>
      <c r="C98" s="225">
        <v>11.241300000000001</v>
      </c>
      <c r="D98" s="225">
        <v>12.066929999999999</v>
      </c>
      <c r="E98" s="225">
        <v>13.302249999999999</v>
      </c>
      <c r="F98" s="248">
        <v>12.57</v>
      </c>
      <c r="J98" s="244" t="s">
        <v>81</v>
      </c>
      <c r="K98" s="245" t="s">
        <v>81</v>
      </c>
      <c r="L98" s="245" t="s">
        <v>81</v>
      </c>
      <c r="M98" s="245" t="s">
        <v>81</v>
      </c>
      <c r="N98" s="246" t="s">
        <v>122</v>
      </c>
      <c r="P98" s="247"/>
      <c r="Q98" s="225"/>
      <c r="R98" s="225"/>
      <c r="S98" s="225"/>
      <c r="T98" s="248"/>
    </row>
    <row r="99" spans="2:20" ht="15.75">
      <c r="B99" s="247"/>
      <c r="C99" s="225"/>
      <c r="D99" s="225"/>
      <c r="E99" s="225"/>
      <c r="F99" s="248"/>
      <c r="J99" s="247">
        <v>8.9593780240882346</v>
      </c>
      <c r="K99" s="225">
        <v>8.8200824275325296</v>
      </c>
      <c r="L99" s="225">
        <v>8.8791793817536551</v>
      </c>
      <c r="M99" s="225">
        <v>9.0636293357528519</v>
      </c>
      <c r="N99" s="248">
        <v>10.374776553560485</v>
      </c>
      <c r="P99" s="244" t="s">
        <v>81</v>
      </c>
      <c r="Q99" s="245" t="s">
        <v>81</v>
      </c>
      <c r="R99" s="245" t="s">
        <v>81</v>
      </c>
      <c r="S99" s="245" t="s">
        <v>81</v>
      </c>
      <c r="T99" s="246" t="s">
        <v>122</v>
      </c>
    </row>
    <row r="100" spans="2:20" ht="15.75">
      <c r="B100" s="244"/>
      <c r="C100" s="245"/>
      <c r="D100" s="245"/>
      <c r="E100" s="245"/>
      <c r="F100" s="246" t="s">
        <v>120</v>
      </c>
      <c r="J100" s="247"/>
      <c r="K100" s="225"/>
      <c r="L100" s="225"/>
      <c r="M100" s="225"/>
      <c r="N100" s="248"/>
      <c r="P100" s="247">
        <v>1.9355454599673199</v>
      </c>
      <c r="Q100" s="225">
        <v>2.0199178503742807</v>
      </c>
      <c r="R100" s="225">
        <v>2.1766067911899167</v>
      </c>
      <c r="S100" s="225">
        <v>2.3108559483478093</v>
      </c>
      <c r="T100" s="248">
        <v>2.1667695401552258</v>
      </c>
    </row>
    <row r="101" spans="2:20" ht="15.75">
      <c r="B101" s="247"/>
      <c r="C101" s="225"/>
      <c r="D101" s="225"/>
      <c r="E101" s="225"/>
      <c r="F101" s="248">
        <v>12.19</v>
      </c>
      <c r="J101" s="244" t="s">
        <v>125</v>
      </c>
      <c r="K101" s="245" t="s">
        <v>125</v>
      </c>
      <c r="L101" s="245" t="s">
        <v>125</v>
      </c>
      <c r="M101" s="245" t="s">
        <v>125</v>
      </c>
      <c r="N101" s="246" t="s">
        <v>81</v>
      </c>
      <c r="P101" s="247"/>
      <c r="Q101" s="225"/>
      <c r="R101" s="225"/>
      <c r="S101" s="225"/>
      <c r="T101" s="246"/>
    </row>
    <row r="102" spans="2:20" ht="15.75">
      <c r="B102" s="247"/>
      <c r="C102" s="225"/>
      <c r="D102" s="225"/>
      <c r="E102" s="225"/>
      <c r="F102" s="248"/>
      <c r="J102" s="247">
        <v>5.9269547281643655</v>
      </c>
      <c r="K102" s="225">
        <v>5.7991253589161245</v>
      </c>
      <c r="L102" s="225">
        <v>5.9542907464365582</v>
      </c>
      <c r="M102" s="225">
        <v>5.6634027984366142</v>
      </c>
      <c r="N102" s="248">
        <v>8.7435399629640997</v>
      </c>
      <c r="P102" s="244" t="s">
        <v>125</v>
      </c>
      <c r="Q102" s="245" t="s">
        <v>125</v>
      </c>
      <c r="R102" s="245" t="s">
        <v>125</v>
      </c>
      <c r="S102" s="245" t="s">
        <v>125</v>
      </c>
      <c r="T102" s="246" t="s">
        <v>81</v>
      </c>
    </row>
    <row r="103" spans="2:20" ht="15.75">
      <c r="B103" s="244"/>
      <c r="C103" s="245"/>
      <c r="D103" s="245"/>
      <c r="E103" s="245"/>
      <c r="F103" s="246"/>
      <c r="J103" s="247"/>
      <c r="K103" s="225"/>
      <c r="L103" s="225"/>
      <c r="M103" s="225"/>
      <c r="N103" s="248"/>
      <c r="P103" s="247">
        <v>3.2775680416857855</v>
      </c>
      <c r="Q103" s="225">
        <v>3.2339790630339476</v>
      </c>
      <c r="R103" s="225">
        <v>3.3845845779924786</v>
      </c>
      <c r="S103" s="225">
        <v>3.6001965100924322</v>
      </c>
      <c r="T103" s="248">
        <v>2.6974702487815705</v>
      </c>
    </row>
    <row r="104" spans="2:20" ht="15.75">
      <c r="B104" s="247"/>
      <c r="C104" s="225"/>
      <c r="D104" s="225"/>
      <c r="E104" s="225"/>
      <c r="F104" s="248"/>
      <c r="J104" s="244" t="s">
        <v>82</v>
      </c>
      <c r="K104" s="245" t="s">
        <v>82</v>
      </c>
      <c r="L104" s="245" t="s">
        <v>82</v>
      </c>
      <c r="M104" s="245" t="s">
        <v>82</v>
      </c>
      <c r="N104" s="246" t="s">
        <v>125</v>
      </c>
      <c r="O104" s="230"/>
      <c r="P104" s="247"/>
      <c r="Q104" s="225"/>
      <c r="R104" s="225"/>
      <c r="S104" s="225"/>
      <c r="T104" s="248"/>
    </row>
    <row r="105" spans="2:20" ht="15.75">
      <c r="B105" s="247"/>
      <c r="C105" s="225"/>
      <c r="D105" s="225"/>
      <c r="E105" s="225"/>
      <c r="F105" s="248"/>
      <c r="J105" s="247">
        <v>9.8262468211913259</v>
      </c>
      <c r="K105" s="225">
        <v>10.1292046592079</v>
      </c>
      <c r="L105" s="225">
        <v>10.348488211121328</v>
      </c>
      <c r="M105" s="225">
        <v>10.978457086149202</v>
      </c>
      <c r="N105" s="248">
        <v>4.4705736200289259</v>
      </c>
      <c r="P105" s="244" t="s">
        <v>82</v>
      </c>
      <c r="Q105" s="245" t="s">
        <v>82</v>
      </c>
      <c r="R105" s="245" t="s">
        <v>82</v>
      </c>
      <c r="S105" s="245" t="s">
        <v>82</v>
      </c>
      <c r="T105" s="246" t="s">
        <v>125</v>
      </c>
    </row>
    <row r="106" spans="2:20" ht="15.75">
      <c r="B106" s="244"/>
      <c r="C106" s="245"/>
      <c r="D106" s="245"/>
      <c r="E106" s="245"/>
      <c r="F106" s="246"/>
      <c r="J106" s="247"/>
      <c r="K106" s="225"/>
      <c r="L106" s="225"/>
      <c r="M106" s="225"/>
      <c r="N106" s="248"/>
      <c r="P106" s="247">
        <v>4.0503119924731497</v>
      </c>
      <c r="Q106" s="225">
        <v>4.1501870239339516</v>
      </c>
      <c r="R106" s="225">
        <v>4.2772845369881871</v>
      </c>
      <c r="S106" s="225">
        <v>4.2678621542015076</v>
      </c>
      <c r="T106" s="248">
        <v>3.9215289098114425</v>
      </c>
    </row>
    <row r="107" spans="2:20" ht="15.75">
      <c r="B107" s="247"/>
      <c r="C107" s="225"/>
      <c r="D107" s="225"/>
      <c r="E107" s="225"/>
      <c r="F107" s="248"/>
      <c r="J107" s="244" t="s">
        <v>103</v>
      </c>
      <c r="K107" s="245" t="s">
        <v>103</v>
      </c>
      <c r="L107" s="245" t="s">
        <v>103</v>
      </c>
      <c r="M107" s="245" t="s">
        <v>103</v>
      </c>
      <c r="N107" s="246" t="s">
        <v>82</v>
      </c>
      <c r="O107" s="230"/>
      <c r="P107" s="247"/>
      <c r="Q107" s="225"/>
      <c r="R107" s="225"/>
      <c r="S107" s="225"/>
      <c r="T107" s="248"/>
    </row>
    <row r="108" spans="2:20" ht="15.75">
      <c r="B108" s="247"/>
      <c r="C108" s="225"/>
      <c r="D108" s="225"/>
      <c r="E108" s="225"/>
      <c r="F108" s="248"/>
      <c r="J108" s="247">
        <v>10.405916216155525</v>
      </c>
      <c r="K108" s="225">
        <v>10.27281195949212</v>
      </c>
      <c r="L108" s="225">
        <v>10.94776221825256</v>
      </c>
      <c r="M108" s="225">
        <v>10.868691944784498</v>
      </c>
      <c r="N108" s="248">
        <v>10.80348447520225</v>
      </c>
      <c r="P108" s="244" t="s">
        <v>103</v>
      </c>
      <c r="Q108" s="245" t="s">
        <v>103</v>
      </c>
      <c r="R108" s="245" t="s">
        <v>103</v>
      </c>
      <c r="S108" s="245" t="s">
        <v>103</v>
      </c>
      <c r="T108" s="246" t="s">
        <v>82</v>
      </c>
    </row>
    <row r="109" spans="2:20" ht="15.75">
      <c r="B109" s="244"/>
      <c r="C109" s="245"/>
      <c r="D109" s="245"/>
      <c r="E109" s="245"/>
      <c r="F109" s="246"/>
      <c r="J109" s="247"/>
      <c r="K109" s="225"/>
      <c r="L109" s="225"/>
      <c r="M109" s="225"/>
      <c r="N109" s="248"/>
      <c r="P109" s="247">
        <v>5.2531393500554024</v>
      </c>
      <c r="Q109" s="225">
        <v>5.1308424207576842</v>
      </c>
      <c r="R109" s="225">
        <v>5.2763551701760045</v>
      </c>
      <c r="S109" s="225">
        <v>5.4178950539358235</v>
      </c>
      <c r="T109" s="248">
        <v>4.5814569673834704</v>
      </c>
    </row>
    <row r="110" spans="2:20" ht="15.75">
      <c r="B110" s="247"/>
      <c r="C110" s="225"/>
      <c r="D110" s="225"/>
      <c r="E110" s="225"/>
      <c r="F110" s="248"/>
      <c r="J110" s="244" t="s">
        <v>104</v>
      </c>
      <c r="K110" s="245" t="s">
        <v>104</v>
      </c>
      <c r="L110" s="245" t="s">
        <v>104</v>
      </c>
      <c r="M110" s="245" t="s">
        <v>104</v>
      </c>
      <c r="N110" s="246" t="s">
        <v>103</v>
      </c>
      <c r="O110" s="230"/>
      <c r="P110" s="247"/>
      <c r="Q110" s="225"/>
      <c r="R110" s="225"/>
      <c r="S110" s="225"/>
      <c r="T110" s="248"/>
    </row>
    <row r="111" spans="2:20" ht="16.5" thickBot="1">
      <c r="B111" s="258"/>
      <c r="C111" s="259"/>
      <c r="D111" s="259"/>
      <c r="E111" s="259"/>
      <c r="F111" s="260"/>
      <c r="J111" s="247">
        <v>9.8792154525018514</v>
      </c>
      <c r="K111" s="225">
        <v>10.197848013962094</v>
      </c>
      <c r="L111" s="225">
        <v>9.9901774313484939</v>
      </c>
      <c r="M111" s="225">
        <v>10.195563287167955</v>
      </c>
      <c r="N111" s="248">
        <v>10.024303072881262</v>
      </c>
      <c r="P111" s="244" t="s">
        <v>104</v>
      </c>
      <c r="Q111" s="245" t="s">
        <v>104</v>
      </c>
      <c r="R111" s="245" t="s">
        <v>104</v>
      </c>
      <c r="S111" s="245" t="s">
        <v>104</v>
      </c>
      <c r="T111" s="246" t="s">
        <v>103</v>
      </c>
    </row>
    <row r="112" spans="2:20" ht="15.75">
      <c r="J112" s="247"/>
      <c r="K112" s="225"/>
      <c r="L112" s="225"/>
      <c r="M112" s="225"/>
      <c r="N112" s="248"/>
      <c r="P112" s="247">
        <v>6.2404858747646283</v>
      </c>
      <c r="Q112" s="225">
        <v>6.4549456799351237</v>
      </c>
      <c r="R112" s="225">
        <v>6.563798717497459</v>
      </c>
      <c r="S112" s="225">
        <v>6.3053311166930905</v>
      </c>
      <c r="T112" s="248">
        <v>5.6335439747508245</v>
      </c>
    </row>
    <row r="113" spans="10:20" ht="15.75">
      <c r="J113" s="244" t="s">
        <v>105</v>
      </c>
      <c r="K113" s="245" t="s">
        <v>105</v>
      </c>
      <c r="L113" s="245" t="s">
        <v>105</v>
      </c>
      <c r="M113" s="245" t="s">
        <v>105</v>
      </c>
      <c r="N113" s="246" t="s">
        <v>104</v>
      </c>
      <c r="O113" s="230"/>
      <c r="P113" s="247"/>
      <c r="Q113" s="225"/>
      <c r="R113" s="225"/>
      <c r="S113" s="225"/>
      <c r="T113" s="248"/>
    </row>
    <row r="114" spans="10:20" ht="15.75">
      <c r="J114" s="247">
        <v>8.7934837383809246</v>
      </c>
      <c r="K114" s="225">
        <v>8.8873207661328877</v>
      </c>
      <c r="L114" s="225">
        <v>8.4847905451972174</v>
      </c>
      <c r="M114" s="225">
        <v>8.687124775702042</v>
      </c>
      <c r="N114" s="248">
        <v>9.3788872896699438</v>
      </c>
      <c r="P114" s="244" t="s">
        <v>105</v>
      </c>
      <c r="Q114" s="245" t="s">
        <v>105</v>
      </c>
      <c r="R114" s="245" t="s">
        <v>105</v>
      </c>
      <c r="S114" s="245" t="s">
        <v>105</v>
      </c>
      <c r="T114" s="246" t="s">
        <v>104</v>
      </c>
    </row>
    <row r="115" spans="10:20" ht="15.75">
      <c r="J115" s="247"/>
      <c r="K115" s="225"/>
      <c r="L115" s="225"/>
      <c r="M115" s="225"/>
      <c r="N115" s="248"/>
      <c r="P115" s="247">
        <v>6.7611220537218415</v>
      </c>
      <c r="Q115" s="225">
        <v>6.9322607324567471</v>
      </c>
      <c r="R115" s="225">
        <v>7.0016531579500771</v>
      </c>
      <c r="S115" s="225">
        <v>6.6991471033368351</v>
      </c>
      <c r="T115" s="248">
        <v>6.4415893719978579</v>
      </c>
    </row>
    <row r="116" spans="10:20" ht="15.75">
      <c r="J116" s="244" t="s">
        <v>106</v>
      </c>
      <c r="K116" s="245" t="s">
        <v>106</v>
      </c>
      <c r="L116" s="245" t="s">
        <v>106</v>
      </c>
      <c r="M116" s="245" t="s">
        <v>106</v>
      </c>
      <c r="N116" s="246" t="s">
        <v>105</v>
      </c>
      <c r="O116" s="230"/>
      <c r="P116" s="247"/>
      <c r="Q116" s="225"/>
      <c r="R116" s="225"/>
      <c r="S116" s="225"/>
      <c r="T116" s="248"/>
    </row>
    <row r="117" spans="10:20" ht="15.75">
      <c r="J117" s="247">
        <v>8.4635501815239387</v>
      </c>
      <c r="K117" s="225">
        <v>8.6118284989255134</v>
      </c>
      <c r="L117" s="225">
        <v>8.7520512994036821</v>
      </c>
      <c r="M117" s="225">
        <v>8.0822109673062652</v>
      </c>
      <c r="N117" s="248">
        <v>7.3858297285969874</v>
      </c>
      <c r="P117" s="244" t="s">
        <v>106</v>
      </c>
      <c r="Q117" s="245" t="s">
        <v>106</v>
      </c>
      <c r="R117" s="245" t="s">
        <v>106</v>
      </c>
      <c r="S117" s="245" t="s">
        <v>106</v>
      </c>
      <c r="T117" s="246" t="s">
        <v>105</v>
      </c>
    </row>
    <row r="118" spans="10:20" ht="15.75">
      <c r="J118" s="247"/>
      <c r="K118" s="225"/>
      <c r="L118" s="225"/>
      <c r="M118" s="225"/>
      <c r="N118" s="248"/>
      <c r="P118" s="247">
        <v>7.4655107929021218</v>
      </c>
      <c r="Q118" s="225">
        <v>7.2817310030189164</v>
      </c>
      <c r="R118" s="225">
        <v>7.2523422723698898</v>
      </c>
      <c r="S118" s="225">
        <v>7.1024178067744108</v>
      </c>
      <c r="T118" s="248">
        <v>6.6425671359255754</v>
      </c>
    </row>
    <row r="119" spans="10:20" ht="15.75">
      <c r="J119" s="244" t="s">
        <v>119</v>
      </c>
      <c r="K119" s="245" t="s">
        <v>119</v>
      </c>
      <c r="L119" s="245" t="s">
        <v>119</v>
      </c>
      <c r="M119" s="245" t="s">
        <v>119</v>
      </c>
      <c r="N119" s="246" t="s">
        <v>106</v>
      </c>
      <c r="O119" s="230"/>
      <c r="P119" s="247"/>
      <c r="Q119" s="225"/>
      <c r="R119" s="225"/>
      <c r="S119" s="225"/>
      <c r="T119" s="248"/>
    </row>
    <row r="120" spans="10:20" ht="15.75">
      <c r="J120" s="247">
        <v>6.9888236929374346</v>
      </c>
      <c r="K120" s="225">
        <v>6.9642766035661134</v>
      </c>
      <c r="L120" s="225">
        <v>6.6684313601759388</v>
      </c>
      <c r="M120" s="225">
        <v>6.5625817524768486</v>
      </c>
      <c r="N120" s="248">
        <v>7.7399725278143876</v>
      </c>
      <c r="P120" s="244" t="s">
        <v>119</v>
      </c>
      <c r="Q120" s="245" t="s">
        <v>119</v>
      </c>
      <c r="R120" s="245" t="s">
        <v>119</v>
      </c>
      <c r="S120" s="245" t="s">
        <v>119</v>
      </c>
      <c r="T120" s="246" t="s">
        <v>106</v>
      </c>
    </row>
    <row r="121" spans="10:20" ht="15.75">
      <c r="J121" s="247"/>
      <c r="K121" s="225"/>
      <c r="L121" s="225"/>
      <c r="M121" s="225"/>
      <c r="N121" s="248"/>
      <c r="P121" s="247">
        <v>7.5572975750342692</v>
      </c>
      <c r="Q121" s="225">
        <v>7.8084498157513149</v>
      </c>
      <c r="R121" s="225">
        <v>7.7337863041141004</v>
      </c>
      <c r="S121" s="225">
        <v>7.0763778693850039</v>
      </c>
      <c r="T121" s="248">
        <v>7.4514556325078196</v>
      </c>
    </row>
    <row r="122" spans="10:20" ht="15.75">
      <c r="J122" s="244" t="s">
        <v>109</v>
      </c>
      <c r="K122" s="245" t="s">
        <v>109</v>
      </c>
      <c r="L122" s="245" t="s">
        <v>109</v>
      </c>
      <c r="M122" s="245" t="s">
        <v>109</v>
      </c>
      <c r="N122" s="246" t="s">
        <v>119</v>
      </c>
      <c r="O122" s="230"/>
      <c r="P122" s="247"/>
      <c r="Q122" s="225"/>
      <c r="R122" s="225"/>
      <c r="S122" s="225"/>
      <c r="T122" s="248"/>
    </row>
    <row r="123" spans="10:20" ht="15.75">
      <c r="J123" s="247">
        <v>8.141528570380423</v>
      </c>
      <c r="K123" s="225">
        <v>7.9611153935879644</v>
      </c>
      <c r="L123" s="225">
        <v>7.4877146657589249</v>
      </c>
      <c r="M123" s="225">
        <v>7.4976933907933319</v>
      </c>
      <c r="N123" s="248">
        <v>5.9357595575002682</v>
      </c>
      <c r="P123" s="244" t="s">
        <v>109</v>
      </c>
      <c r="Q123" s="245" t="s">
        <v>109</v>
      </c>
      <c r="R123" s="245" t="s">
        <v>109</v>
      </c>
      <c r="S123" s="245" t="s">
        <v>109</v>
      </c>
      <c r="T123" s="246" t="s">
        <v>119</v>
      </c>
    </row>
    <row r="124" spans="10:20" ht="15.75">
      <c r="J124" s="247"/>
      <c r="K124" s="225"/>
      <c r="L124" s="225"/>
      <c r="M124" s="225"/>
      <c r="N124" s="248"/>
      <c r="P124" s="247">
        <v>7.7748797167984423</v>
      </c>
      <c r="Q124" s="225">
        <v>7.9610483297907946</v>
      </c>
      <c r="R124" s="225">
        <v>7.751396798781971</v>
      </c>
      <c r="S124" s="225">
        <v>7.0706013866303428</v>
      </c>
      <c r="T124" s="248">
        <v>7.4287961116653261</v>
      </c>
    </row>
    <row r="125" spans="10:20" ht="15.75">
      <c r="J125" s="244" t="s">
        <v>123</v>
      </c>
      <c r="K125" s="245" t="s">
        <v>123</v>
      </c>
      <c r="L125" s="245" t="s">
        <v>123</v>
      </c>
      <c r="M125" s="245" t="s">
        <v>123</v>
      </c>
      <c r="N125" s="246" t="s">
        <v>109</v>
      </c>
      <c r="O125" s="230"/>
      <c r="P125" s="247"/>
      <c r="Q125" s="225"/>
      <c r="R125" s="225"/>
      <c r="S125" s="225"/>
      <c r="T125" s="248"/>
    </row>
    <row r="126" spans="10:20" ht="15.75">
      <c r="J126" s="247">
        <v>5.3095747419177899</v>
      </c>
      <c r="K126" s="225">
        <v>5.0831822301253267</v>
      </c>
      <c r="L126" s="225">
        <v>4.8384878534778109</v>
      </c>
      <c r="M126" s="225">
        <v>4.1829031671338637</v>
      </c>
      <c r="N126" s="248">
        <v>7.237841435378237</v>
      </c>
      <c r="P126" s="244" t="s">
        <v>123</v>
      </c>
      <c r="Q126" s="245" t="s">
        <v>123</v>
      </c>
      <c r="R126" s="245" t="s">
        <v>123</v>
      </c>
      <c r="S126" s="245" t="s">
        <v>123</v>
      </c>
      <c r="T126" s="246" t="s">
        <v>109</v>
      </c>
    </row>
    <row r="127" spans="10:20" ht="15.75">
      <c r="J127" s="247"/>
      <c r="K127" s="225"/>
      <c r="L127" s="225"/>
      <c r="M127" s="225"/>
      <c r="N127" s="248"/>
      <c r="P127" s="247">
        <v>8.2137631199584238</v>
      </c>
      <c r="Q127" s="225">
        <v>7.9651015537089034</v>
      </c>
      <c r="R127" s="225">
        <v>7.7315321799891477</v>
      </c>
      <c r="S127" s="225">
        <v>7.3575424146723583</v>
      </c>
      <c r="T127" s="248">
        <v>7.3813820509908386</v>
      </c>
    </row>
    <row r="128" spans="10:20" ht="15.75">
      <c r="J128" s="244" t="s">
        <v>120</v>
      </c>
      <c r="K128" s="245" t="s">
        <v>120</v>
      </c>
      <c r="L128" s="245" t="s">
        <v>120</v>
      </c>
      <c r="M128" s="245" t="s">
        <v>120</v>
      </c>
      <c r="N128" s="246" t="s">
        <v>123</v>
      </c>
      <c r="O128" s="230"/>
      <c r="P128" s="247"/>
      <c r="Q128" s="225"/>
      <c r="R128" s="225"/>
      <c r="S128" s="225"/>
      <c r="T128" s="248"/>
    </row>
    <row r="129" spans="10:20" ht="15.75">
      <c r="J129" s="247">
        <v>7.721552145144277</v>
      </c>
      <c r="K129" s="225">
        <v>7.518202256406771</v>
      </c>
      <c r="L129" s="225">
        <v>7.0558796436957838</v>
      </c>
      <c r="M129" s="225">
        <v>7.0012194598124715</v>
      </c>
      <c r="N129" s="248">
        <v>3.7203654950950198</v>
      </c>
      <c r="P129" s="244" t="s">
        <v>120</v>
      </c>
      <c r="Q129" s="245" t="s">
        <v>120</v>
      </c>
      <c r="R129" s="245" t="s">
        <v>120</v>
      </c>
      <c r="S129" s="245" t="s">
        <v>120</v>
      </c>
      <c r="T129" s="246" t="s">
        <v>123</v>
      </c>
    </row>
    <row r="130" spans="10:20" ht="15.75">
      <c r="J130" s="247"/>
      <c r="K130" s="225"/>
      <c r="L130" s="225"/>
      <c r="M130" s="225"/>
      <c r="N130" s="248"/>
      <c r="P130" s="247">
        <v>8.1161816131557565</v>
      </c>
      <c r="Q130" s="225">
        <v>8.2706842193177135</v>
      </c>
      <c r="R130" s="225">
        <v>7.9911408909570225</v>
      </c>
      <c r="S130" s="225">
        <v>7.1675716845223674</v>
      </c>
      <c r="T130" s="248">
        <v>7.728848477185684</v>
      </c>
    </row>
    <row r="131" spans="10:20" ht="15.75">
      <c r="J131" s="244"/>
      <c r="K131" s="245"/>
      <c r="L131" s="245"/>
      <c r="M131" s="245"/>
      <c r="N131" s="246" t="s">
        <v>120</v>
      </c>
      <c r="O131" s="230"/>
      <c r="P131" s="247"/>
      <c r="Q131" s="225"/>
      <c r="R131" s="225"/>
      <c r="S131" s="225"/>
      <c r="T131" s="248"/>
    </row>
    <row r="132" spans="10:20" ht="15.75">
      <c r="J132" s="247"/>
      <c r="K132" s="225"/>
      <c r="L132" s="225"/>
      <c r="M132" s="225"/>
      <c r="N132" s="248">
        <v>6.825244986028622</v>
      </c>
      <c r="P132" s="244"/>
      <c r="Q132" s="245"/>
      <c r="R132" s="245"/>
      <c r="S132" s="245"/>
      <c r="T132" s="246" t="s">
        <v>120</v>
      </c>
    </row>
    <row r="133" spans="10:20" ht="15.75">
      <c r="J133" s="247"/>
      <c r="K133" s="225"/>
      <c r="L133" s="225"/>
      <c r="M133" s="225"/>
      <c r="N133" s="248"/>
      <c r="P133" s="247"/>
      <c r="Q133" s="225"/>
      <c r="R133" s="225"/>
      <c r="S133" s="225"/>
      <c r="T133" s="248">
        <v>7.7260118967028308</v>
      </c>
    </row>
    <row r="134" spans="10:20" ht="15.75">
      <c r="J134" s="244"/>
      <c r="K134" s="245"/>
      <c r="L134" s="245"/>
      <c r="M134" s="245"/>
      <c r="N134" s="246"/>
      <c r="O134" s="230"/>
      <c r="P134" s="247"/>
      <c r="Q134" s="225"/>
      <c r="R134" s="225"/>
      <c r="S134" s="225"/>
      <c r="T134" s="248"/>
    </row>
    <row r="135" spans="10:20" ht="15.75">
      <c r="J135" s="247"/>
      <c r="K135" s="225"/>
      <c r="L135" s="225"/>
      <c r="M135" s="225"/>
      <c r="N135" s="248"/>
      <c r="P135" s="244"/>
      <c r="Q135" s="245"/>
      <c r="R135" s="245"/>
      <c r="S135" s="245"/>
      <c r="T135" s="246"/>
    </row>
    <row r="136" spans="10:20" ht="15.75">
      <c r="J136" s="247"/>
      <c r="K136" s="225"/>
      <c r="L136" s="225"/>
      <c r="M136" s="225"/>
      <c r="N136" s="248"/>
      <c r="P136" s="247"/>
      <c r="Q136" s="225"/>
      <c r="R136" s="225"/>
      <c r="S136" s="225"/>
      <c r="T136" s="248"/>
    </row>
    <row r="137" spans="10:20" ht="15.75">
      <c r="J137" s="244"/>
      <c r="K137" s="245"/>
      <c r="L137" s="245"/>
      <c r="M137" s="245"/>
      <c r="N137" s="246"/>
      <c r="O137" s="230"/>
      <c r="P137" s="247"/>
      <c r="Q137" s="225"/>
      <c r="R137" s="225"/>
      <c r="S137" s="225"/>
      <c r="T137" s="248"/>
    </row>
    <row r="138" spans="10:20" ht="15.75">
      <c r="J138" s="247"/>
      <c r="K138" s="225"/>
      <c r="L138" s="225"/>
      <c r="M138" s="225"/>
      <c r="N138" s="248"/>
      <c r="P138" s="244"/>
      <c r="Q138" s="245"/>
      <c r="R138" s="245"/>
      <c r="S138" s="245"/>
      <c r="T138" s="246"/>
    </row>
    <row r="139" spans="10:20" ht="15.75">
      <c r="J139" s="247"/>
      <c r="K139" s="225"/>
      <c r="L139" s="225"/>
      <c r="M139" s="225"/>
      <c r="N139" s="248"/>
      <c r="P139" s="247"/>
      <c r="Q139" s="225"/>
      <c r="R139" s="225"/>
      <c r="S139" s="225"/>
      <c r="T139" s="248"/>
    </row>
    <row r="140" spans="10:20" ht="15.75">
      <c r="J140" s="244"/>
      <c r="K140" s="245"/>
      <c r="L140" s="245"/>
      <c r="M140" s="245"/>
      <c r="N140" s="246"/>
      <c r="O140" s="230"/>
      <c r="P140" s="247"/>
      <c r="Q140" s="225"/>
      <c r="R140" s="225"/>
      <c r="S140" s="225"/>
      <c r="T140" s="248"/>
    </row>
    <row r="141" spans="10:20" ht="15.75">
      <c r="J141" s="247"/>
      <c r="K141" s="225"/>
      <c r="L141" s="225"/>
      <c r="M141" s="225"/>
      <c r="N141" s="248"/>
      <c r="P141" s="244"/>
      <c r="Q141" s="245"/>
      <c r="R141" s="245"/>
      <c r="S141" s="245"/>
      <c r="T141" s="246"/>
    </row>
    <row r="142" spans="10:20" ht="16.5" thickBot="1">
      <c r="J142" s="255"/>
      <c r="K142" s="256"/>
      <c r="L142" s="256"/>
      <c r="M142" s="256"/>
      <c r="N142" s="257"/>
      <c r="P142" s="247"/>
      <c r="Q142" s="225"/>
      <c r="R142" s="225"/>
      <c r="S142" s="225"/>
      <c r="T142" s="248"/>
    </row>
    <row r="143" spans="10:20" ht="16.5" thickBot="1">
      <c r="J143" s="387" t="str">
        <f>IF(SUM(J95:J141)=100,"","1")</f>
        <v/>
      </c>
      <c r="K143" s="387" t="str">
        <f t="shared" ref="K143:N143" si="2">IF(SUM(K95:K141)=100,"","1")</f>
        <v/>
      </c>
      <c r="L143" s="387" t="str">
        <f t="shared" si="2"/>
        <v/>
      </c>
      <c r="M143" s="387" t="str">
        <f t="shared" si="2"/>
        <v/>
      </c>
      <c r="N143" s="387" t="str">
        <f t="shared" si="2"/>
        <v/>
      </c>
      <c r="O143" s="230"/>
      <c r="P143" s="255"/>
      <c r="Q143" s="256"/>
      <c r="R143" s="256"/>
      <c r="S143" s="256"/>
      <c r="T143" s="257"/>
    </row>
    <row r="146" spans="15:15">
      <c r="O146" s="230"/>
    </row>
    <row r="149" spans="15:15">
      <c r="O149" s="230"/>
    </row>
    <row r="152" spans="15:15">
      <c r="O152" s="230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90" zoomScaleNormal="90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12" t="str">
        <f>"Individual Bond Total Returns [N$,%]" &amp; TEXT(Map!$N$16, " mmmm yyyy")</f>
        <v>Individual Bond Total Returns [N$,%] October 2024</v>
      </c>
      <c r="C2" s="412"/>
      <c r="D2" s="412"/>
      <c r="E2" s="412"/>
      <c r="F2" s="412"/>
      <c r="G2" s="412"/>
      <c r="H2" s="389"/>
      <c r="I2" s="389"/>
      <c r="J2" s="389" t="s">
        <v>7</v>
      </c>
    </row>
    <row r="3" spans="2:10" ht="20.25" customHeight="1" thickBot="1"/>
    <row r="4" spans="2:10" ht="16.5" customHeight="1">
      <c r="B4" s="390"/>
      <c r="C4" s="366" t="s">
        <v>270</v>
      </c>
      <c r="D4" s="366" t="s">
        <v>8</v>
      </c>
      <c r="E4" s="366" t="s">
        <v>9</v>
      </c>
      <c r="F4" s="366" t="s">
        <v>10</v>
      </c>
      <c r="G4" s="366" t="s">
        <v>11</v>
      </c>
      <c r="H4" s="366" t="s">
        <v>12</v>
      </c>
      <c r="I4" s="366" t="s">
        <v>148</v>
      </c>
      <c r="J4" s="366" t="s">
        <v>149</v>
      </c>
    </row>
    <row r="5" spans="2:10">
      <c r="B5" s="56" t="s">
        <v>102</v>
      </c>
      <c r="C5" s="391">
        <v>100.55664</v>
      </c>
      <c r="D5" s="407">
        <v>0.73022818031778236</v>
      </c>
      <c r="E5" s="407">
        <v>2.4146821298354437</v>
      </c>
      <c r="F5" s="407">
        <v>4.9368571809697448</v>
      </c>
      <c r="G5" s="407">
        <v>9.509948921919964</v>
      </c>
      <c r="H5" s="407">
        <v>7.4898033877139003</v>
      </c>
      <c r="I5" s="407">
        <v>8.2417008671734404</v>
      </c>
      <c r="J5" s="407">
        <v>9.2406314000257783</v>
      </c>
    </row>
    <row r="6" spans="2:10">
      <c r="B6" s="56" t="s">
        <v>122</v>
      </c>
      <c r="C6" s="391">
        <v>100.63096</v>
      </c>
      <c r="D6" s="407">
        <v>0.18639551654846542</v>
      </c>
      <c r="E6" s="407">
        <v>1.9300335106943622</v>
      </c>
      <c r="F6" s="407">
        <v>6.0884684250051224</v>
      </c>
      <c r="G6" s="407">
        <v>9.3373942453087277</v>
      </c>
      <c r="H6" s="407">
        <v>7.9384096367209889</v>
      </c>
      <c r="I6" s="407">
        <v>8.9993325002633018</v>
      </c>
      <c r="J6" s="407"/>
    </row>
    <row r="7" spans="2:10">
      <c r="B7" s="56" t="s">
        <v>81</v>
      </c>
      <c r="C7" s="391">
        <v>100.93891000000001</v>
      </c>
      <c r="D7" s="407">
        <v>0.10267229617224594</v>
      </c>
      <c r="E7" s="407">
        <v>1.8931803916398593</v>
      </c>
      <c r="F7" s="407">
        <v>7.5182093878696898</v>
      </c>
      <c r="G7" s="407">
        <v>10.094229820662527</v>
      </c>
      <c r="H7" s="407">
        <v>7.0839037837409968</v>
      </c>
      <c r="I7" s="407">
        <v>9.2806359767424915</v>
      </c>
      <c r="J7" s="407">
        <v>9.5711961016698321</v>
      </c>
    </row>
    <row r="8" spans="2:10">
      <c r="B8" s="56" t="s">
        <v>125</v>
      </c>
      <c r="C8" s="391">
        <v>98.742350000000002</v>
      </c>
      <c r="D8" s="407">
        <v>-0.63943174575775696</v>
      </c>
      <c r="E8" s="407">
        <v>1.8127650867920009</v>
      </c>
      <c r="F8" s="407">
        <v>7.1335709507507783</v>
      </c>
      <c r="G8" s="407">
        <v>12.111963630700551</v>
      </c>
      <c r="H8" s="407">
        <v>9.0649530823056601</v>
      </c>
      <c r="I8" s="407"/>
      <c r="J8" s="407"/>
    </row>
    <row r="9" spans="2:10">
      <c r="B9" s="56" t="s">
        <v>82</v>
      </c>
      <c r="C9" s="391">
        <v>97.804209999999998</v>
      </c>
      <c r="D9" s="407">
        <v>-1.0861446970549804</v>
      </c>
      <c r="E9" s="407">
        <v>3.4637057432685081</v>
      </c>
      <c r="F9" s="407">
        <v>12.813646616087615</v>
      </c>
      <c r="G9" s="407">
        <v>14.973023630174342</v>
      </c>
      <c r="H9" s="407">
        <v>8.7777382900164458</v>
      </c>
      <c r="I9" s="407">
        <v>12.910989742731838</v>
      </c>
      <c r="J9" s="407">
        <v>10.734314097199448</v>
      </c>
    </row>
    <row r="10" spans="2:10">
      <c r="B10" s="56" t="s">
        <v>103</v>
      </c>
      <c r="C10" s="391">
        <v>95.595579999999998</v>
      </c>
      <c r="D10" s="407">
        <v>-1.2480329352223651</v>
      </c>
      <c r="E10" s="407">
        <v>1.0958122213307275</v>
      </c>
      <c r="F10" s="407">
        <v>9.7897233574309794</v>
      </c>
      <c r="G10" s="407">
        <v>15.384420969264823</v>
      </c>
      <c r="H10" s="407">
        <v>7.8340134255520999</v>
      </c>
      <c r="I10" s="407">
        <v>13.5686595866656</v>
      </c>
      <c r="J10" s="407">
        <v>11.481605258555616</v>
      </c>
    </row>
    <row r="11" spans="2:10">
      <c r="B11" s="56" t="s">
        <v>104</v>
      </c>
      <c r="C11" s="391">
        <v>94.705730000000003</v>
      </c>
      <c r="D11" s="407">
        <v>-4.1952263784456045</v>
      </c>
      <c r="E11" s="407">
        <v>-0.73667378761951285</v>
      </c>
      <c r="F11" s="407">
        <v>8.6591680332311682</v>
      </c>
      <c r="G11" s="407">
        <v>14.577985091045441</v>
      </c>
      <c r="H11" s="407">
        <v>8.4476881700201076</v>
      </c>
      <c r="I11" s="407">
        <v>14.371850604278279</v>
      </c>
      <c r="J11" s="407">
        <v>11.507874624244408</v>
      </c>
    </row>
    <row r="12" spans="2:10">
      <c r="B12" s="56" t="s">
        <v>105</v>
      </c>
      <c r="C12" s="391">
        <v>92.637860000000003</v>
      </c>
      <c r="D12" s="407">
        <v>-1.8986190302013872</v>
      </c>
      <c r="E12" s="407">
        <v>2.5978317954747254</v>
      </c>
      <c r="F12" s="407">
        <v>11.258826656254461</v>
      </c>
      <c r="G12" s="407">
        <v>23.002137929333365</v>
      </c>
      <c r="H12" s="407">
        <v>16.348117641623517</v>
      </c>
      <c r="I12" s="407">
        <v>16.928863793877568</v>
      </c>
      <c r="J12" s="407">
        <v>11.991226445041271</v>
      </c>
    </row>
    <row r="13" spans="2:10">
      <c r="B13" s="56" t="s">
        <v>106</v>
      </c>
      <c r="C13" s="391">
        <v>89.032820000000001</v>
      </c>
      <c r="D13" s="407">
        <v>-2.0319208010121881</v>
      </c>
      <c r="E13" s="407">
        <v>4.0953230183670586</v>
      </c>
      <c r="F13" s="407">
        <v>17.186830882300352</v>
      </c>
      <c r="G13" s="407">
        <v>16.775832952242919</v>
      </c>
      <c r="H13" s="407">
        <v>17.913619137115578</v>
      </c>
      <c r="I13" s="407">
        <v>18.799684952922679</v>
      </c>
      <c r="J13" s="407">
        <v>12.814547311710033</v>
      </c>
    </row>
    <row r="14" spans="2:10">
      <c r="B14" s="56" t="s">
        <v>119</v>
      </c>
      <c r="C14" s="391">
        <v>91.408469999999994</v>
      </c>
      <c r="D14" s="407">
        <v>-2.4420109385030808</v>
      </c>
      <c r="E14" s="407">
        <v>4.0911193450109407</v>
      </c>
      <c r="F14" s="407">
        <v>17.320729140970204</v>
      </c>
      <c r="G14" s="407">
        <v>17.338229561073291</v>
      </c>
      <c r="H14" s="407">
        <v>17.343083270950068</v>
      </c>
      <c r="I14" s="407">
        <v>18.657846309254044</v>
      </c>
      <c r="J14" s="407">
        <v>12.775469117701089</v>
      </c>
    </row>
    <row r="15" spans="2:10">
      <c r="B15" s="56" t="s">
        <v>109</v>
      </c>
      <c r="C15" s="391">
        <v>89.904759999999996</v>
      </c>
      <c r="D15" s="407">
        <v>-0.9750849322238464</v>
      </c>
      <c r="E15" s="407">
        <v>7.8619780503498049</v>
      </c>
      <c r="F15" s="407">
        <v>20.876161070753916</v>
      </c>
      <c r="G15" s="407">
        <v>21.970043179831066</v>
      </c>
      <c r="H15" s="407">
        <v>16.041768851074622</v>
      </c>
      <c r="I15" s="407">
        <v>19.256408898654076</v>
      </c>
      <c r="J15" s="407">
        <v>13.646427849429976</v>
      </c>
    </row>
    <row r="16" spans="2:10">
      <c r="B16" s="56" t="s">
        <v>123</v>
      </c>
      <c r="C16" s="391">
        <v>88.36336</v>
      </c>
      <c r="D16" s="407">
        <v>-0.93243898139212522</v>
      </c>
      <c r="E16" s="407">
        <v>7.3012732943240177</v>
      </c>
      <c r="F16" s="407">
        <v>22.12853017427161</v>
      </c>
      <c r="G16" s="407">
        <v>22.999995283817064</v>
      </c>
      <c r="H16" s="407">
        <v>18.33914111040491</v>
      </c>
      <c r="I16" s="407">
        <v>20.22507426702731</v>
      </c>
      <c r="J16" s="407"/>
    </row>
    <row r="17" spans="2:10">
      <c r="B17" s="56" t="s">
        <v>120</v>
      </c>
      <c r="C17" s="391">
        <v>93.626859999999994</v>
      </c>
      <c r="D17" s="407">
        <v>-0.20325621378942671</v>
      </c>
      <c r="E17" s="407">
        <v>8.7469992812677422</v>
      </c>
      <c r="F17" s="407">
        <v>22.878336980546841</v>
      </c>
      <c r="G17" s="407">
        <v>19.91016229578144</v>
      </c>
      <c r="H17" s="407">
        <v>15.802300684789872</v>
      </c>
      <c r="I17" s="407">
        <v>20.357738486433675</v>
      </c>
      <c r="J17" s="407"/>
    </row>
    <row r="18" spans="2:10">
      <c r="B18" s="146" t="s">
        <v>19</v>
      </c>
    </row>
    <row r="19" spans="2:10">
      <c r="B19" s="20" t="s">
        <v>28</v>
      </c>
    </row>
  </sheetData>
  <mergeCells count="1">
    <mergeCell ref="B2:G2"/>
  </mergeCells>
  <conditionalFormatting sqref="D5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60" zoomScaleNormal="60" workbookViewId="0">
      <selection activeCell="B2" sqref="B2"/>
    </sheetView>
  </sheetViews>
  <sheetFormatPr defaultColWidth="26.140625" defaultRowHeight="21"/>
  <cols>
    <col min="1" max="1" width="26.140625" style="86"/>
    <col min="2" max="2" width="35.7109375" style="86" customWidth="1"/>
    <col min="3" max="8" width="26.140625" style="86"/>
    <col min="9" max="9" width="35" style="86" customWidth="1"/>
    <col min="10" max="10" width="25.42578125" style="86" customWidth="1"/>
    <col min="11" max="16384" width="26.1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1.75" thickBot="1"/>
    <row r="4" spans="2:18" s="87" customFormat="1" ht="17.25" customHeight="1" thickBot="1">
      <c r="B4" s="471" t="str">
        <f>"IJG Money Market Index [average returns] -as at "&amp; TEXT(Map!$N$16, " mmmm yyyy")</f>
        <v>IJG Money Market Index [average returns] -as at  October 2024</v>
      </c>
      <c r="C4" s="472"/>
      <c r="D4" s="472"/>
      <c r="E4" s="472"/>
      <c r="F4" s="472"/>
      <c r="G4" s="473"/>
      <c r="I4" s="474" t="str">
        <f>"IJG Money Market Index Performance [average returns, %] -as at "&amp; TEXT(Map!$N$16, " mmmm yyyy")</f>
        <v>IJG Money Market Index Performance [average returns, %] -as at  October 2024</v>
      </c>
      <c r="J4" s="475"/>
      <c r="K4" s="475"/>
      <c r="L4" s="475"/>
      <c r="M4" s="475"/>
      <c r="N4" s="475"/>
      <c r="O4" s="475"/>
      <c r="P4" s="476"/>
    </row>
    <row r="5" spans="2:18" s="87" customFormat="1" ht="17.25" customHeight="1">
      <c r="B5" s="261"/>
      <c r="C5" s="262" t="s">
        <v>31</v>
      </c>
      <c r="D5" s="262" t="s">
        <v>32</v>
      </c>
      <c r="E5" s="262" t="s">
        <v>33</v>
      </c>
      <c r="F5" s="262" t="s">
        <v>34</v>
      </c>
      <c r="G5" s="263" t="s">
        <v>35</v>
      </c>
      <c r="H5" s="264"/>
      <c r="I5" s="265"/>
      <c r="J5" s="266" t="s">
        <v>31</v>
      </c>
      <c r="K5" s="267" t="s">
        <v>46</v>
      </c>
      <c r="L5" s="267" t="s">
        <v>47</v>
      </c>
      <c r="M5" s="267" t="s">
        <v>48</v>
      </c>
      <c r="N5" s="267" t="s">
        <v>12</v>
      </c>
      <c r="O5" s="267" t="s">
        <v>49</v>
      </c>
      <c r="P5" s="268" t="s">
        <v>50</v>
      </c>
    </row>
    <row r="6" spans="2:18" s="87" customFormat="1" ht="17.25" customHeight="1">
      <c r="B6" s="269" t="s">
        <v>36</v>
      </c>
      <c r="C6" s="270">
        <v>282.54467341565265</v>
      </c>
      <c r="D6" s="270">
        <v>280.62782197090218</v>
      </c>
      <c r="E6" s="270">
        <v>276.84807809762128</v>
      </c>
      <c r="F6" s="270">
        <v>271.16833918219601</v>
      </c>
      <c r="G6" s="271">
        <v>260.35642709956466</v>
      </c>
      <c r="I6" s="272" t="s">
        <v>36</v>
      </c>
      <c r="J6" s="273">
        <v>0.68305823395844456</v>
      </c>
      <c r="K6" s="273">
        <v>2.0576611393425148</v>
      </c>
      <c r="L6" s="273">
        <v>4.1953032820003955</v>
      </c>
      <c r="M6" s="273">
        <v>8.5222579535564336</v>
      </c>
      <c r="N6" s="273">
        <v>7.0577927801030116</v>
      </c>
      <c r="O6" s="273">
        <v>7.2031491429071615</v>
      </c>
      <c r="P6" s="274">
        <v>6.4080750914183415</v>
      </c>
    </row>
    <row r="7" spans="2:18" s="87" customFormat="1" ht="17.25" customHeight="1">
      <c r="B7" s="269"/>
      <c r="C7" s="270"/>
      <c r="D7" s="270"/>
      <c r="E7" s="270"/>
      <c r="F7" s="275"/>
      <c r="G7" s="276"/>
      <c r="I7" s="272"/>
      <c r="J7" s="273"/>
      <c r="K7" s="273"/>
      <c r="L7" s="273"/>
      <c r="M7" s="273"/>
      <c r="N7" s="273"/>
      <c r="O7" s="273"/>
      <c r="P7" s="274"/>
    </row>
    <row r="8" spans="2:18" s="87" customFormat="1" ht="17.25" customHeight="1">
      <c r="B8" s="269" t="s">
        <v>37</v>
      </c>
      <c r="C8" s="270">
        <v>224.6038396957112</v>
      </c>
      <c r="D8" s="270">
        <v>223.37183490447489</v>
      </c>
      <c r="E8" s="270">
        <v>220.93474653012771</v>
      </c>
      <c r="F8" s="270">
        <v>217.24902453470287</v>
      </c>
      <c r="G8" s="271">
        <v>210.10897009693093</v>
      </c>
      <c r="I8" s="272" t="s">
        <v>37</v>
      </c>
      <c r="J8" s="273">
        <v>0.55154885205790372</v>
      </c>
      <c r="K8" s="273">
        <v>1.6607135017049801</v>
      </c>
      <c r="L8" s="273">
        <v>3.3854306949182567</v>
      </c>
      <c r="M8" s="273">
        <v>6.898739064825854</v>
      </c>
      <c r="N8" s="273">
        <v>5.7038690845465867</v>
      </c>
      <c r="O8" s="273">
        <v>5.7366079936294723</v>
      </c>
      <c r="P8" s="274">
        <v>4.8052935546063491</v>
      </c>
    </row>
    <row r="9" spans="2:18" s="87" customFormat="1" ht="17.25" customHeight="1">
      <c r="B9" s="269"/>
      <c r="C9" s="270"/>
      <c r="D9" s="270"/>
      <c r="E9" s="270"/>
      <c r="F9" s="275"/>
      <c r="G9" s="276"/>
      <c r="I9" s="272"/>
      <c r="J9" s="273"/>
      <c r="K9" s="273"/>
      <c r="L9" s="273"/>
      <c r="M9" s="273"/>
      <c r="N9" s="273"/>
      <c r="O9" s="273"/>
      <c r="P9" s="274"/>
    </row>
    <row r="10" spans="2:18" s="87" customFormat="1" ht="17.25" customHeight="1">
      <c r="B10" s="269" t="s">
        <v>38</v>
      </c>
      <c r="C10" s="270">
        <v>264.28388881315055</v>
      </c>
      <c r="D10" s="270">
        <v>262.66849994194234</v>
      </c>
      <c r="E10" s="270">
        <v>259.414857099377</v>
      </c>
      <c r="F10" s="270">
        <v>254.49478401787047</v>
      </c>
      <c r="G10" s="271">
        <v>245.2346935005593</v>
      </c>
      <c r="I10" s="272" t="s">
        <v>38</v>
      </c>
      <c r="J10" s="273">
        <v>0.6149914708331039</v>
      </c>
      <c r="K10" s="273">
        <v>1.8769286263000451</v>
      </c>
      <c r="L10" s="273">
        <v>3.8464854331131226</v>
      </c>
      <c r="M10" s="273">
        <v>7.7677407876825644</v>
      </c>
      <c r="N10" s="273">
        <v>6.4656912871193573</v>
      </c>
      <c r="O10" s="273">
        <v>6.5405468677911083</v>
      </c>
      <c r="P10" s="274">
        <v>8.2573218740336287</v>
      </c>
    </row>
    <row r="11" spans="2:18" s="87" customFormat="1" ht="17.25" customHeight="1">
      <c r="B11" s="269"/>
      <c r="C11" s="270"/>
      <c r="D11" s="270"/>
      <c r="E11" s="270"/>
      <c r="F11" s="275"/>
      <c r="G11" s="276"/>
      <c r="I11" s="272"/>
      <c r="J11" s="273"/>
      <c r="K11" s="273"/>
      <c r="L11" s="273"/>
      <c r="M11" s="273"/>
      <c r="N11" s="273"/>
      <c r="O11" s="273"/>
      <c r="P11" s="274"/>
    </row>
    <row r="12" spans="2:18" s="87" customFormat="1" ht="17.25" customHeight="1">
      <c r="B12" s="269" t="s">
        <v>39</v>
      </c>
      <c r="C12" s="270">
        <v>280.59186887740549</v>
      </c>
      <c r="D12" s="270">
        <v>278.75325822863596</v>
      </c>
      <c r="E12" s="270">
        <v>275.09987877310721</v>
      </c>
      <c r="F12" s="270">
        <v>269.63659218668931</v>
      </c>
      <c r="G12" s="271">
        <v>259.33851455883052</v>
      </c>
      <c r="I12" s="272" t="s">
        <v>39</v>
      </c>
      <c r="J12" s="273">
        <v>0.65958355444997174</v>
      </c>
      <c r="K12" s="273">
        <v>1.9963622407946913</v>
      </c>
      <c r="L12" s="273">
        <v>4.062978471086387</v>
      </c>
      <c r="M12" s="273">
        <v>8.1952171102428686</v>
      </c>
      <c r="N12" s="273">
        <v>6.7959514258709053</v>
      </c>
      <c r="O12" s="273">
        <v>8.6844093066896342</v>
      </c>
      <c r="P12" s="274">
        <v>7.0545987272535582</v>
      </c>
    </row>
    <row r="13" spans="2:18" s="87" customFormat="1" ht="17.25" customHeight="1">
      <c r="B13" s="269"/>
      <c r="C13" s="270"/>
      <c r="D13" s="270"/>
      <c r="E13" s="270"/>
      <c r="F13" s="275"/>
      <c r="G13" s="276"/>
      <c r="I13" s="272"/>
      <c r="J13" s="273"/>
      <c r="K13" s="273"/>
      <c r="L13" s="273"/>
      <c r="M13" s="273"/>
      <c r="N13" s="273"/>
      <c r="O13" s="273"/>
      <c r="P13" s="274"/>
    </row>
    <row r="14" spans="2:18" s="87" customFormat="1" ht="17.25" customHeight="1">
      <c r="B14" s="269" t="s">
        <v>40</v>
      </c>
      <c r="C14" s="270">
        <v>299.0182519841274</v>
      </c>
      <c r="D14" s="270">
        <v>296.9658476137638</v>
      </c>
      <c r="E14" s="270">
        <v>292.94296818032052</v>
      </c>
      <c r="F14" s="270">
        <v>286.95152274306452</v>
      </c>
      <c r="G14" s="271">
        <v>275.44957812458489</v>
      </c>
      <c r="I14" s="272" t="s">
        <v>51</v>
      </c>
      <c r="J14" s="273">
        <v>0.69112471580670132</v>
      </c>
      <c r="K14" s="273">
        <v>2.0738793771172714</v>
      </c>
      <c r="L14" s="273">
        <v>4.2051455680433447</v>
      </c>
      <c r="M14" s="273">
        <v>8.5564385395001441</v>
      </c>
      <c r="N14" s="273">
        <v>7.0759894878093865</v>
      </c>
      <c r="O14" s="273">
        <v>9.2452046133304933</v>
      </c>
      <c r="P14" s="274">
        <v>7.5570215167023447</v>
      </c>
    </row>
    <row r="15" spans="2:18" s="87" customFormat="1" ht="17.25" customHeight="1">
      <c r="B15" s="269"/>
      <c r="C15" s="270"/>
      <c r="D15" s="270"/>
      <c r="E15" s="270"/>
      <c r="F15" s="275"/>
      <c r="G15" s="276"/>
      <c r="I15" s="272"/>
      <c r="J15" s="273"/>
      <c r="K15" s="273"/>
      <c r="L15" s="273"/>
      <c r="M15" s="273"/>
      <c r="N15" s="273"/>
      <c r="O15" s="273"/>
      <c r="P15" s="274"/>
    </row>
    <row r="16" spans="2:18" s="87" customFormat="1" ht="17.25" customHeight="1">
      <c r="B16" s="269" t="s">
        <v>86</v>
      </c>
      <c r="C16" s="270">
        <v>281.52240358938099</v>
      </c>
      <c r="D16" s="270">
        <v>279.66928695246344</v>
      </c>
      <c r="E16" s="270">
        <v>276.01853405856593</v>
      </c>
      <c r="F16" s="270">
        <v>270.56132378403692</v>
      </c>
      <c r="G16" s="271">
        <v>260.11296239761725</v>
      </c>
      <c r="I16" s="272" t="s">
        <v>52</v>
      </c>
      <c r="J16" s="273">
        <v>0.66260999093279427</v>
      </c>
      <c r="K16" s="273">
        <v>1.9940217237901958</v>
      </c>
      <c r="L16" s="273">
        <v>4.0512367592099974</v>
      </c>
      <c r="M16" s="273">
        <v>8.2308244058350901</v>
      </c>
      <c r="N16" s="273">
        <v>6.8135835951703028</v>
      </c>
      <c r="O16" s="273">
        <v>5.1139708146023644</v>
      </c>
      <c r="P16" s="274">
        <v>5.4279255246828306</v>
      </c>
    </row>
    <row r="17" spans="2:16" s="87" customFormat="1" ht="17.25" customHeight="1">
      <c r="B17" s="277"/>
      <c r="C17" s="270"/>
      <c r="D17" s="270"/>
      <c r="E17" s="270"/>
      <c r="F17" s="275"/>
      <c r="G17" s="276"/>
      <c r="I17" s="278"/>
      <c r="J17" s="273"/>
      <c r="K17" s="273"/>
      <c r="L17" s="273"/>
      <c r="M17" s="273"/>
      <c r="N17" s="273"/>
      <c r="O17" s="273"/>
      <c r="P17" s="274"/>
    </row>
    <row r="18" spans="2:16" s="87" customFormat="1" ht="17.25" customHeight="1">
      <c r="B18" s="269" t="s">
        <v>41</v>
      </c>
      <c r="C18" s="270">
        <v>286.72575023713728</v>
      </c>
      <c r="D18" s="270">
        <v>284.75415563625251</v>
      </c>
      <c r="E18" s="270">
        <v>280.80888358249706</v>
      </c>
      <c r="F18" s="270">
        <v>274.7725459719012</v>
      </c>
      <c r="G18" s="271">
        <v>263.30004219845512</v>
      </c>
      <c r="I18" s="272" t="s">
        <v>41</v>
      </c>
      <c r="J18" s="273">
        <v>0.69238483859153099</v>
      </c>
      <c r="K18" s="273">
        <v>2.1070795835068212</v>
      </c>
      <c r="L18" s="273">
        <v>4.3502178221467735</v>
      </c>
      <c r="M18" s="273">
        <v>8.8969632678697721</v>
      </c>
      <c r="N18" s="273">
        <v>7.3835596199915088</v>
      </c>
      <c r="O18" s="273">
        <v>7.5295956642912332</v>
      </c>
      <c r="P18" s="274">
        <v>6.6381306077403668</v>
      </c>
    </row>
    <row r="19" spans="2:16" s="87" customFormat="1" ht="17.25" customHeight="1">
      <c r="B19" s="269"/>
      <c r="C19" s="270"/>
      <c r="D19" s="270"/>
      <c r="E19" s="270"/>
      <c r="F19" s="275"/>
      <c r="G19" s="276"/>
      <c r="I19" s="272"/>
      <c r="J19" s="273"/>
      <c r="K19" s="273"/>
      <c r="L19" s="273"/>
      <c r="M19" s="273"/>
      <c r="N19" s="273"/>
      <c r="O19" s="273"/>
      <c r="P19" s="274"/>
    </row>
    <row r="20" spans="2:16" s="87" customFormat="1" ht="17.25" customHeight="1">
      <c r="B20" s="269" t="s">
        <v>42</v>
      </c>
      <c r="C20" s="270">
        <v>296.87841232775844</v>
      </c>
      <c r="D20" s="270">
        <v>294.77075449412405</v>
      </c>
      <c r="E20" s="270">
        <v>290.58868824080736</v>
      </c>
      <c r="F20" s="270">
        <v>284.31075547921211</v>
      </c>
      <c r="G20" s="271">
        <v>272.38250071703482</v>
      </c>
      <c r="I20" s="272" t="s">
        <v>42</v>
      </c>
      <c r="J20" s="273">
        <v>0.71501592390041946</v>
      </c>
      <c r="K20" s="273">
        <v>2.1644765751304362</v>
      </c>
      <c r="L20" s="273">
        <v>4.4203944473937495</v>
      </c>
      <c r="M20" s="273">
        <v>8.9932031412587996</v>
      </c>
      <c r="N20" s="273">
        <v>7.4361886837936098</v>
      </c>
      <c r="O20" s="273">
        <v>7.7022158220591663</v>
      </c>
      <c r="P20" s="274">
        <v>6.849555390073836</v>
      </c>
    </row>
    <row r="21" spans="2:16" s="87" customFormat="1" ht="17.25" customHeight="1">
      <c r="B21" s="269"/>
      <c r="C21" s="270"/>
      <c r="D21" s="270"/>
      <c r="E21" s="270"/>
      <c r="F21" s="275"/>
      <c r="G21" s="276"/>
      <c r="I21" s="272"/>
      <c r="J21" s="273"/>
      <c r="K21" s="273"/>
      <c r="L21" s="273"/>
      <c r="M21" s="273"/>
      <c r="N21" s="273"/>
      <c r="O21" s="273"/>
      <c r="P21" s="274"/>
    </row>
    <row r="22" spans="2:16" s="87" customFormat="1" ht="17.25" customHeight="1">
      <c r="B22" s="269" t="s">
        <v>43</v>
      </c>
      <c r="C22" s="270">
        <v>292.76002866802094</v>
      </c>
      <c r="D22" s="270">
        <v>290.69308525509808</v>
      </c>
      <c r="E22" s="270">
        <v>286.64060827844952</v>
      </c>
      <c r="F22" s="270">
        <v>280.55744725685912</v>
      </c>
      <c r="G22" s="271">
        <v>269.03811624947633</v>
      </c>
      <c r="I22" s="272" t="s">
        <v>43</v>
      </c>
      <c r="J22" s="273">
        <v>0.71103975903279437</v>
      </c>
      <c r="K22" s="273">
        <v>2.1348755943285225</v>
      </c>
      <c r="L22" s="273">
        <v>4.3494056317064933</v>
      </c>
      <c r="M22" s="273">
        <v>8.8173054246884153</v>
      </c>
      <c r="N22" s="273">
        <v>7.3046863018654484</v>
      </c>
      <c r="O22" s="273">
        <v>7.4607078419176132</v>
      </c>
      <c r="P22" s="274">
        <v>6.5897466335631982</v>
      </c>
    </row>
    <row r="23" spans="2:16" s="87" customFormat="1" ht="17.25" customHeight="1">
      <c r="B23" s="277"/>
      <c r="C23" s="270"/>
      <c r="D23" s="270"/>
      <c r="E23" s="270"/>
      <c r="F23" s="275"/>
      <c r="G23" s="276"/>
      <c r="I23" s="279"/>
      <c r="J23" s="273"/>
      <c r="K23" s="273"/>
      <c r="L23" s="273"/>
      <c r="M23" s="273"/>
      <c r="N23" s="273"/>
      <c r="O23" s="273"/>
      <c r="P23" s="274"/>
    </row>
    <row r="24" spans="2:16" s="87" customFormat="1" ht="17.25" customHeight="1" thickBot="1">
      <c r="B24" s="280" t="s">
        <v>87</v>
      </c>
      <c r="C24" s="281">
        <v>282.8956178869343</v>
      </c>
      <c r="D24" s="281">
        <v>280.95479155396731</v>
      </c>
      <c r="E24" s="281">
        <v>277.12434334021486</v>
      </c>
      <c r="F24" s="281">
        <v>271.35637657675113</v>
      </c>
      <c r="G24" s="282">
        <v>260.39315784520466</v>
      </c>
      <c r="I24" s="283" t="s">
        <v>53</v>
      </c>
      <c r="J24" s="284">
        <v>0.69079666598039768</v>
      </c>
      <c r="K24" s="284">
        <v>2.0825577706951037</v>
      </c>
      <c r="L24" s="284">
        <v>4.2524304959236536</v>
      </c>
      <c r="M24" s="284">
        <v>8.6417247780015138</v>
      </c>
      <c r="N24" s="284">
        <v>7.1560811243059019</v>
      </c>
      <c r="O24" s="284">
        <v>7.3133547639276708</v>
      </c>
      <c r="P24" s="285">
        <v>6.4327453296047166</v>
      </c>
    </row>
    <row r="25" spans="2:16">
      <c r="B25" s="88" t="s">
        <v>28</v>
      </c>
      <c r="I25" s="286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7" t="str">
        <f>"IJG Money Market Index [single  returns] -as at "&amp; TEXT(Map!$N$16, " mmmm yyyy")</f>
        <v>IJG Money Market Index [single  returns] -as at  October 2024</v>
      </c>
      <c r="C27" s="288"/>
      <c r="D27" s="288"/>
      <c r="E27" s="288"/>
      <c r="F27" s="288"/>
      <c r="G27" s="289"/>
      <c r="I27" s="474" t="str">
        <f>"IJG Money Market Index Performance [single returns, %] -as at "&amp; TEXT(Map!$N$16, " mmmm yyyy")</f>
        <v>IJG Money Market Index Performance [single returns, %] -as at  October 2024</v>
      </c>
      <c r="J27" s="475"/>
      <c r="K27" s="475"/>
      <c r="L27" s="475"/>
      <c r="M27" s="475"/>
      <c r="N27" s="475"/>
      <c r="O27" s="475"/>
      <c r="P27" s="476"/>
    </row>
    <row r="28" spans="2:16" ht="18" customHeight="1">
      <c r="B28" s="261"/>
      <c r="C28" s="262" t="s">
        <v>31</v>
      </c>
      <c r="D28" s="262" t="s">
        <v>32</v>
      </c>
      <c r="E28" s="262" t="s">
        <v>33</v>
      </c>
      <c r="F28" s="262" t="s">
        <v>34</v>
      </c>
      <c r="G28" s="263" t="s">
        <v>35</v>
      </c>
      <c r="I28" s="290"/>
      <c r="J28" s="291" t="s">
        <v>8</v>
      </c>
      <c r="K28" s="292" t="s">
        <v>46</v>
      </c>
      <c r="L28" s="292" t="s">
        <v>47</v>
      </c>
      <c r="M28" s="292" t="s">
        <v>48</v>
      </c>
      <c r="N28" s="292" t="s">
        <v>12</v>
      </c>
      <c r="O28" s="292" t="s">
        <v>49</v>
      </c>
      <c r="P28" s="293" t="s">
        <v>50</v>
      </c>
    </row>
    <row r="29" spans="2:16" ht="18" customHeight="1">
      <c r="B29" s="269" t="s">
        <v>36</v>
      </c>
      <c r="C29" s="270">
        <v>281.55107424941917</v>
      </c>
      <c r="D29" s="270">
        <v>279.74413581797234</v>
      </c>
      <c r="E29" s="270">
        <v>276.1411484105929</v>
      </c>
      <c r="F29" s="270">
        <v>270.51223836744686</v>
      </c>
      <c r="G29" s="271">
        <v>259.65206438423991</v>
      </c>
      <c r="I29" s="294" t="s">
        <v>36</v>
      </c>
      <c r="J29" s="273">
        <v>0.64592540113963537</v>
      </c>
      <c r="K29" s="273">
        <v>1.9591161512743094</v>
      </c>
      <c r="L29" s="273">
        <v>4.0807158850158398</v>
      </c>
      <c r="M29" s="273">
        <v>8.4339825747630215</v>
      </c>
      <c r="N29" s="273">
        <v>6.9625595763523895</v>
      </c>
      <c r="O29" s="273">
        <v>7.6238036777938722</v>
      </c>
      <c r="P29" s="274">
        <v>6.492648286089886</v>
      </c>
    </row>
    <row r="30" spans="2:16" ht="18" customHeight="1">
      <c r="B30" s="269"/>
      <c r="C30" s="270"/>
      <c r="D30" s="270"/>
      <c r="E30" s="270"/>
      <c r="F30" s="275"/>
      <c r="G30" s="276"/>
      <c r="I30" s="294"/>
      <c r="J30" s="273"/>
      <c r="K30" s="273"/>
      <c r="L30" s="273"/>
      <c r="M30" s="273"/>
      <c r="N30" s="273"/>
      <c r="O30" s="273"/>
      <c r="P30" s="274"/>
    </row>
    <row r="31" spans="2:16" ht="18" customHeight="1">
      <c r="B31" s="269" t="s">
        <v>37</v>
      </c>
      <c r="C31" s="270">
        <v>224.6038396957112</v>
      </c>
      <c r="D31" s="270">
        <v>223.37183490447489</v>
      </c>
      <c r="E31" s="270">
        <v>220.93474653012771</v>
      </c>
      <c r="F31" s="270">
        <v>217.24902453470287</v>
      </c>
      <c r="G31" s="271">
        <v>210.10897009693093</v>
      </c>
      <c r="I31" s="294" t="s">
        <v>37</v>
      </c>
      <c r="J31" s="273">
        <v>0.55154885205790372</v>
      </c>
      <c r="K31" s="273">
        <v>1.6607135017049801</v>
      </c>
      <c r="L31" s="273">
        <v>3.3854306949182567</v>
      </c>
      <c r="M31" s="273">
        <v>6.898739064825854</v>
      </c>
      <c r="N31" s="273">
        <v>5.7038690845465867</v>
      </c>
      <c r="O31" s="273">
        <v>5.7366079936294723</v>
      </c>
      <c r="P31" s="274">
        <v>4.8052935546063491</v>
      </c>
    </row>
    <row r="32" spans="2:16" ht="18" customHeight="1">
      <c r="B32" s="269"/>
      <c r="C32" s="270"/>
      <c r="D32" s="270"/>
      <c r="E32" s="270"/>
      <c r="F32" s="275"/>
      <c r="G32" s="276"/>
      <c r="I32" s="294"/>
      <c r="J32" s="273"/>
      <c r="K32" s="273"/>
      <c r="L32" s="273"/>
      <c r="M32" s="273"/>
      <c r="N32" s="273"/>
      <c r="O32" s="273"/>
      <c r="P32" s="274"/>
    </row>
    <row r="33" spans="2:16" ht="18" customHeight="1">
      <c r="B33" s="269" t="s">
        <v>38</v>
      </c>
      <c r="C33" s="270">
        <v>263.13244297684798</v>
      </c>
      <c r="D33" s="270">
        <v>261.59207042841695</v>
      </c>
      <c r="E33" s="270">
        <v>258.45281872703026</v>
      </c>
      <c r="F33" s="270">
        <v>253.57426472825887</v>
      </c>
      <c r="G33" s="271">
        <v>244.2389759857009</v>
      </c>
      <c r="I33" s="294" t="s">
        <v>38</v>
      </c>
      <c r="J33" s="273">
        <v>0.58884527574107892</v>
      </c>
      <c r="K33" s="273">
        <v>1.8106299915266799</v>
      </c>
      <c r="L33" s="273">
        <v>3.7693802479648708</v>
      </c>
      <c r="M33" s="273">
        <v>7.7356478076018531</v>
      </c>
      <c r="N33" s="273">
        <v>6.4118334864361692</v>
      </c>
      <c r="O33" s="273">
        <v>6.6700997560234399</v>
      </c>
      <c r="P33" s="274">
        <v>5.7909256857427316</v>
      </c>
    </row>
    <row r="34" spans="2:16" ht="18" customHeight="1">
      <c r="B34" s="269"/>
      <c r="C34" s="270"/>
      <c r="D34" s="270"/>
      <c r="E34" s="270"/>
      <c r="F34" s="275"/>
      <c r="G34" s="276"/>
      <c r="I34" s="294"/>
      <c r="J34" s="273"/>
      <c r="K34" s="273"/>
      <c r="L34" s="273"/>
      <c r="M34" s="273"/>
      <c r="N34" s="273"/>
      <c r="O34" s="273"/>
      <c r="P34" s="274"/>
    </row>
    <row r="35" spans="2:16" ht="18" customHeight="1">
      <c r="B35" s="269" t="s">
        <v>39</v>
      </c>
      <c r="C35" s="270">
        <v>279.03928651178569</v>
      </c>
      <c r="D35" s="270">
        <v>277.32127387226899</v>
      </c>
      <c r="E35" s="270">
        <v>273.85650519307063</v>
      </c>
      <c r="F35" s="270">
        <v>268.44305054198929</v>
      </c>
      <c r="G35" s="271">
        <v>258.06107781778934</v>
      </c>
      <c r="I35" s="294" t="s">
        <v>39</v>
      </c>
      <c r="J35" s="273">
        <v>0.6195026495904532</v>
      </c>
      <c r="K35" s="273">
        <v>1.8925171469128088</v>
      </c>
      <c r="L35" s="273">
        <v>3.9472938295115112</v>
      </c>
      <c r="M35" s="273">
        <v>8.1291641774853716</v>
      </c>
      <c r="N35" s="273">
        <v>6.7313193731391108</v>
      </c>
      <c r="O35" s="273">
        <v>7.2473871050349414</v>
      </c>
      <c r="P35" s="274">
        <v>6.231128568023836</v>
      </c>
    </row>
    <row r="36" spans="2:16" ht="18" customHeight="1">
      <c r="B36" s="269"/>
      <c r="C36" s="270"/>
      <c r="D36" s="270"/>
      <c r="E36" s="270"/>
      <c r="F36" s="275"/>
      <c r="G36" s="276"/>
      <c r="I36" s="294"/>
      <c r="J36" s="273"/>
      <c r="K36" s="273"/>
      <c r="L36" s="273"/>
      <c r="M36" s="273"/>
      <c r="N36" s="273"/>
      <c r="O36" s="273"/>
      <c r="P36" s="274"/>
    </row>
    <row r="37" spans="2:16" ht="18" customHeight="1">
      <c r="B37" s="269" t="s">
        <v>40</v>
      </c>
      <c r="C37" s="270">
        <v>297.93374399364399</v>
      </c>
      <c r="D37" s="270">
        <v>296.03181911411798</v>
      </c>
      <c r="E37" s="270">
        <v>292.209528588902</v>
      </c>
      <c r="F37" s="270">
        <v>286.19533570804259</v>
      </c>
      <c r="G37" s="271">
        <v>274.72302479916868</v>
      </c>
      <c r="I37" s="294" t="s">
        <v>51</v>
      </c>
      <c r="J37" s="273">
        <v>0.64247312509093657</v>
      </c>
      <c r="K37" s="273">
        <v>1.9589420757031961</v>
      </c>
      <c r="L37" s="273">
        <v>4.1015372443302667</v>
      </c>
      <c r="M37" s="273">
        <v>8.4487709799508259</v>
      </c>
      <c r="N37" s="273">
        <v>6.9895020854618739</v>
      </c>
      <c r="O37" s="273">
        <v>7.849875269338269</v>
      </c>
      <c r="P37" s="274">
        <v>6.7478213897125494</v>
      </c>
    </row>
    <row r="38" spans="2:16" ht="18" customHeight="1">
      <c r="B38" s="269"/>
      <c r="C38" s="270"/>
      <c r="D38" s="270"/>
      <c r="E38" s="270"/>
      <c r="F38" s="275"/>
      <c r="G38" s="276"/>
      <c r="I38" s="294"/>
      <c r="J38" s="273"/>
      <c r="K38" s="273"/>
      <c r="L38" s="273"/>
      <c r="M38" s="273"/>
      <c r="N38" s="273"/>
      <c r="O38" s="273"/>
      <c r="P38" s="274"/>
    </row>
    <row r="39" spans="2:16" ht="18" customHeight="1">
      <c r="B39" s="269" t="s">
        <v>86</v>
      </c>
      <c r="C39" s="270">
        <v>280.7385706148923</v>
      </c>
      <c r="D39" s="270">
        <v>278.99984160507444</v>
      </c>
      <c r="E39" s="270">
        <v>275.50460729067873</v>
      </c>
      <c r="F39" s="270">
        <v>270.03815840455343</v>
      </c>
      <c r="G39" s="271">
        <v>259.58667309221852</v>
      </c>
      <c r="I39" s="294" t="s">
        <v>54</v>
      </c>
      <c r="J39" s="273">
        <v>0.62320071574772928</v>
      </c>
      <c r="K39" s="273">
        <v>1.899773428722118</v>
      </c>
      <c r="L39" s="273">
        <v>3.9625556156801522</v>
      </c>
      <c r="M39" s="273">
        <v>8.1482987052881271</v>
      </c>
      <c r="N39" s="273">
        <v>6.742848320996675</v>
      </c>
      <c r="O39" s="273">
        <v>7.3946638984682123</v>
      </c>
      <c r="P39" s="274">
        <v>6.3451736464091191</v>
      </c>
    </row>
    <row r="40" spans="2:16" ht="18" customHeight="1">
      <c r="B40" s="277"/>
      <c r="C40" s="270"/>
      <c r="D40" s="270"/>
      <c r="E40" s="270"/>
      <c r="F40" s="275"/>
      <c r="G40" s="276"/>
      <c r="I40" s="295"/>
      <c r="J40" s="273"/>
      <c r="K40" s="273"/>
      <c r="L40" s="273"/>
      <c r="M40" s="273"/>
      <c r="N40" s="273"/>
      <c r="O40" s="273"/>
      <c r="P40" s="274"/>
    </row>
    <row r="41" spans="2:16" ht="18" customHeight="1">
      <c r="B41" s="269" t="s">
        <v>41</v>
      </c>
      <c r="C41" s="270">
        <v>285.80157295945708</v>
      </c>
      <c r="D41" s="270">
        <v>283.86956578472467</v>
      </c>
      <c r="E41" s="270">
        <v>280.05090048803964</v>
      </c>
      <c r="F41" s="270">
        <v>274.11644874579713</v>
      </c>
      <c r="G41" s="271">
        <v>262.54342142825141</v>
      </c>
      <c r="I41" s="294" t="s">
        <v>41</v>
      </c>
      <c r="J41" s="273">
        <v>0.68059679782563887</v>
      </c>
      <c r="K41" s="273">
        <v>2.0534383076061591</v>
      </c>
      <c r="L41" s="273">
        <v>4.2628321894306209</v>
      </c>
      <c r="M41" s="273">
        <v>8.8587828271148297</v>
      </c>
      <c r="N41" s="273">
        <v>7.3057032989958026</v>
      </c>
      <c r="O41" s="273">
        <v>7.6798515790301281</v>
      </c>
      <c r="P41" s="274">
        <v>6.6633866916008033</v>
      </c>
    </row>
    <row r="42" spans="2:16" ht="18" customHeight="1">
      <c r="B42" s="269"/>
      <c r="C42" s="270"/>
      <c r="D42" s="270"/>
      <c r="E42" s="270"/>
      <c r="F42" s="275"/>
      <c r="G42" s="276"/>
      <c r="I42" s="294"/>
      <c r="J42" s="273"/>
      <c r="K42" s="273"/>
      <c r="L42" s="273"/>
      <c r="M42" s="273"/>
      <c r="N42" s="273"/>
      <c r="O42" s="273"/>
      <c r="P42" s="274"/>
    </row>
    <row r="43" spans="2:16" ht="18" customHeight="1">
      <c r="B43" s="269" t="s">
        <v>42</v>
      </c>
      <c r="C43" s="270">
        <v>295.41930121936485</v>
      </c>
      <c r="D43" s="270">
        <v>293.43374323613182</v>
      </c>
      <c r="E43" s="270">
        <v>289.46572153578938</v>
      </c>
      <c r="F43" s="270">
        <v>283.27657368107515</v>
      </c>
      <c r="G43" s="271">
        <v>271.29561884218612</v>
      </c>
      <c r="I43" s="294" t="s">
        <v>42</v>
      </c>
      <c r="J43" s="273">
        <v>0.67666314082877044</v>
      </c>
      <c r="K43" s="273">
        <v>2.0567477392446243</v>
      </c>
      <c r="L43" s="273">
        <v>4.2865272551483535</v>
      </c>
      <c r="M43" s="273">
        <v>8.8920279951927981</v>
      </c>
      <c r="N43" s="273">
        <v>7.3308220686879144</v>
      </c>
      <c r="O43" s="273">
        <v>7.9913941226263052</v>
      </c>
      <c r="P43" s="274">
        <v>6.8979917497413501</v>
      </c>
    </row>
    <row r="44" spans="2:16" ht="18" customHeight="1">
      <c r="B44" s="269"/>
      <c r="C44" s="270"/>
      <c r="D44" s="270"/>
      <c r="E44" s="270"/>
      <c r="F44" s="275"/>
      <c r="G44" s="276"/>
      <c r="I44" s="294"/>
      <c r="J44" s="273"/>
      <c r="K44" s="273"/>
      <c r="L44" s="273"/>
      <c r="M44" s="273"/>
      <c r="N44" s="273"/>
      <c r="O44" s="273"/>
      <c r="P44" s="274"/>
    </row>
    <row r="45" spans="2:16" ht="18" customHeight="1">
      <c r="B45" s="269" t="s">
        <v>43</v>
      </c>
      <c r="C45" s="270">
        <v>290.60182320251886</v>
      </c>
      <c r="D45" s="270">
        <v>288.69378333654896</v>
      </c>
      <c r="E45" s="270">
        <v>284.89662364163615</v>
      </c>
      <c r="F45" s="270">
        <v>278.91555905821087</v>
      </c>
      <c r="G45" s="271">
        <v>267.3424259858441</v>
      </c>
      <c r="I45" s="294" t="s">
        <v>43</v>
      </c>
      <c r="J45" s="273">
        <v>0.66092170185236832</v>
      </c>
      <c r="K45" s="273">
        <v>2.0025507806856746</v>
      </c>
      <c r="L45" s="273">
        <v>4.1898932364217822</v>
      </c>
      <c r="M45" s="273">
        <v>8.7002267338990755</v>
      </c>
      <c r="N45" s="273">
        <v>7.1687353163041978</v>
      </c>
      <c r="O45" s="273">
        <v>8.0644554614836004</v>
      </c>
      <c r="P45" s="274">
        <v>6.7884706284786045</v>
      </c>
    </row>
    <row r="46" spans="2:16" ht="18" customHeight="1">
      <c r="B46" s="296"/>
      <c r="C46" s="270"/>
      <c r="D46" s="270"/>
      <c r="E46" s="270"/>
      <c r="F46" s="275"/>
      <c r="G46" s="276"/>
      <c r="I46" s="297"/>
      <c r="J46" s="273"/>
      <c r="K46" s="273"/>
      <c r="L46" s="273"/>
      <c r="M46" s="273"/>
      <c r="N46" s="273"/>
      <c r="O46" s="273"/>
      <c r="P46" s="274"/>
    </row>
    <row r="47" spans="2:16" ht="21.75" thickBot="1">
      <c r="B47" s="308" t="s">
        <v>88</v>
      </c>
      <c r="C47" s="281">
        <v>282.8956178869343</v>
      </c>
      <c r="D47" s="281">
        <v>280.95479155396731</v>
      </c>
      <c r="E47" s="281">
        <v>277.12434334021486</v>
      </c>
      <c r="F47" s="281">
        <v>271.35637657675113</v>
      </c>
      <c r="G47" s="282">
        <v>260.39315784520466</v>
      </c>
      <c r="I47" s="298" t="s">
        <v>55</v>
      </c>
      <c r="J47" s="284">
        <v>0.69079666598039768</v>
      </c>
      <c r="K47" s="284">
        <v>2.0825577706951037</v>
      </c>
      <c r="L47" s="284">
        <v>4.2524304959236536</v>
      </c>
      <c r="M47" s="284">
        <v>8.6417247780015138</v>
      </c>
      <c r="N47" s="284">
        <v>7.1560811243059019</v>
      </c>
      <c r="O47" s="284">
        <v>7.3133547639276708</v>
      </c>
      <c r="P47" s="285">
        <v>6.4327453296047166</v>
      </c>
    </row>
    <row r="48" spans="2:16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1.75" thickBot="1">
      <c r="B51" s="299" t="str">
        <f>"IJG Money Market Index Weights (%) - as at"&amp; TEXT(Map!$N$16, " mmmm yyyy")</f>
        <v>IJG Money Market Index Weights (%) - as at October 2024</v>
      </c>
      <c r="C51" s="300"/>
      <c r="D51" s="300"/>
      <c r="E51" s="300"/>
      <c r="F51" s="300"/>
      <c r="G51" s="301"/>
    </row>
    <row r="52" spans="2:7">
      <c r="B52" s="302"/>
      <c r="C52" s="262" t="s">
        <v>31</v>
      </c>
      <c r="D52" s="262" t="s">
        <v>32</v>
      </c>
      <c r="E52" s="262" t="s">
        <v>33</v>
      </c>
      <c r="F52" s="262" t="s">
        <v>34</v>
      </c>
      <c r="G52" s="263" t="s">
        <v>35</v>
      </c>
    </row>
    <row r="53" spans="2:7">
      <c r="B53" s="303"/>
      <c r="C53" s="304"/>
      <c r="D53" s="305"/>
      <c r="E53" s="305"/>
      <c r="F53" s="305"/>
      <c r="G53" s="306"/>
    </row>
    <row r="54" spans="2:7">
      <c r="B54" s="307" t="s">
        <v>37</v>
      </c>
      <c r="C54" s="270">
        <v>15</v>
      </c>
      <c r="D54" s="270">
        <v>15</v>
      </c>
      <c r="E54" s="270">
        <v>15</v>
      </c>
      <c r="F54" s="270">
        <v>15</v>
      </c>
      <c r="G54" s="271">
        <v>15</v>
      </c>
    </row>
    <row r="55" spans="2:7">
      <c r="B55" s="307"/>
      <c r="C55" s="270"/>
      <c r="D55" s="270"/>
      <c r="E55" s="270"/>
      <c r="F55" s="275"/>
      <c r="G55" s="276"/>
    </row>
    <row r="56" spans="2:7">
      <c r="B56" s="307" t="s">
        <v>38</v>
      </c>
      <c r="C56" s="270">
        <v>3.74219117723558</v>
      </c>
      <c r="D56" s="270">
        <v>3.8476735585490971</v>
      </c>
      <c r="E56" s="270">
        <v>3.8476735585490971</v>
      </c>
      <c r="F56" s="270">
        <v>3.9453915930411414</v>
      </c>
      <c r="G56" s="271">
        <v>4.1382713877207111</v>
      </c>
    </row>
    <row r="57" spans="2:7">
      <c r="B57" s="307"/>
      <c r="C57" s="270"/>
      <c r="D57" s="270"/>
      <c r="E57" s="270"/>
      <c r="F57" s="275"/>
      <c r="G57" s="276"/>
    </row>
    <row r="58" spans="2:7">
      <c r="B58" s="307" t="s">
        <v>39</v>
      </c>
      <c r="C58" s="270">
        <v>1.7832112096233821</v>
      </c>
      <c r="D58" s="270">
        <v>1.8334751742012105</v>
      </c>
      <c r="E58" s="270">
        <v>1.8334751742012105</v>
      </c>
      <c r="F58" s="270">
        <v>1.880039309018422</v>
      </c>
      <c r="G58" s="271">
        <v>1.9719494749326458</v>
      </c>
    </row>
    <row r="59" spans="2:7">
      <c r="B59" s="307"/>
      <c r="C59" s="270"/>
      <c r="D59" s="270"/>
      <c r="E59" s="270"/>
      <c r="F59" s="275"/>
      <c r="G59" s="276"/>
    </row>
    <row r="60" spans="2:7">
      <c r="B60" s="307" t="s">
        <v>40</v>
      </c>
      <c r="C60" s="270">
        <v>17.726219940147029</v>
      </c>
      <c r="D60" s="270">
        <v>18.225874768673219</v>
      </c>
      <c r="E60" s="270">
        <v>18.225874768673219</v>
      </c>
      <c r="F60" s="270">
        <v>18.688751006012978</v>
      </c>
      <c r="G60" s="271">
        <v>19.602394777955741</v>
      </c>
    </row>
    <row r="61" spans="2:7">
      <c r="B61" s="307"/>
      <c r="C61" s="270"/>
      <c r="D61" s="270"/>
      <c r="E61" s="270"/>
      <c r="F61" s="275"/>
      <c r="G61" s="276"/>
    </row>
    <row r="62" spans="2:7">
      <c r="B62" s="307" t="s">
        <v>41</v>
      </c>
      <c r="C62" s="270">
        <v>8.9490572754300217</v>
      </c>
      <c r="D62" s="270">
        <v>9.2134125407730849</v>
      </c>
      <c r="E62" s="270">
        <v>9.2134125407730849</v>
      </c>
      <c r="F62" s="270">
        <v>8.6041242208875666</v>
      </c>
      <c r="G62" s="271">
        <v>8.063983369457894</v>
      </c>
    </row>
    <row r="63" spans="2:7" ht="14.45" customHeight="1">
      <c r="B63" s="307"/>
      <c r="C63" s="270"/>
      <c r="D63" s="270"/>
      <c r="E63" s="270"/>
      <c r="F63" s="275"/>
      <c r="G63" s="276"/>
    </row>
    <row r="64" spans="2:7">
      <c r="B64" s="307" t="s">
        <v>42</v>
      </c>
      <c r="C64" s="270">
        <v>18.525257642561353</v>
      </c>
      <c r="D64" s="270">
        <v>17.429172143962489</v>
      </c>
      <c r="E64" s="270">
        <v>17.429172143962489</v>
      </c>
      <c r="F64" s="270">
        <v>18.129915484178127</v>
      </c>
      <c r="G64" s="271">
        <v>16.735572888320775</v>
      </c>
    </row>
    <row r="65" spans="2:7">
      <c r="B65" s="307"/>
      <c r="C65" s="270"/>
      <c r="D65" s="270"/>
      <c r="E65" s="270"/>
      <c r="F65" s="275"/>
      <c r="G65" s="276"/>
    </row>
    <row r="66" spans="2:7" ht="21.75" thickBot="1">
      <c r="B66" s="308" t="s">
        <v>43</v>
      </c>
      <c r="C66" s="281">
        <v>34.274062755002639</v>
      </c>
      <c r="D66" s="281">
        <v>34.450391813840902</v>
      </c>
      <c r="E66" s="281">
        <v>34.450391813840902</v>
      </c>
      <c r="F66" s="281">
        <v>33.751778386861773</v>
      </c>
      <c r="G66" s="282">
        <v>34.48782810161223</v>
      </c>
    </row>
    <row r="67" spans="2:7">
      <c r="B67" s="88" t="s">
        <v>28</v>
      </c>
      <c r="C67" s="270"/>
      <c r="D67" s="270"/>
      <c r="E67" s="270"/>
      <c r="F67" s="270"/>
      <c r="G67" s="270"/>
    </row>
    <row r="68" spans="2:7" ht="14.45" customHeight="1"/>
    <row r="69" spans="2:7" ht="21.75" thickBot="1"/>
    <row r="70" spans="2:7">
      <c r="B70" s="309" t="str">
        <f>"Average Days to Maturity - as at"&amp; TEXT(Map!$N$16, " mmmm yyyy")</f>
        <v>Average Days to Maturity - as at October 2024</v>
      </c>
      <c r="C70" s="310"/>
      <c r="D70" s="310"/>
      <c r="E70" s="310"/>
      <c r="F70" s="310"/>
      <c r="G70" s="311"/>
    </row>
    <row r="71" spans="2:7">
      <c r="B71" s="302"/>
      <c r="C71" s="262" t="s">
        <v>31</v>
      </c>
      <c r="D71" s="262" t="s">
        <v>32</v>
      </c>
      <c r="E71" s="262" t="s">
        <v>33</v>
      </c>
      <c r="F71" s="262" t="s">
        <v>34</v>
      </c>
      <c r="G71" s="263" t="s">
        <v>35</v>
      </c>
    </row>
    <row r="72" spans="2:7">
      <c r="B72" s="303"/>
      <c r="C72" s="304"/>
      <c r="D72" s="305"/>
      <c r="E72" s="305"/>
      <c r="F72" s="305"/>
      <c r="G72" s="306"/>
    </row>
    <row r="73" spans="2:7">
      <c r="B73" s="307" t="s">
        <v>37</v>
      </c>
      <c r="C73" s="270">
        <v>0.15</v>
      </c>
      <c r="D73" s="270">
        <v>0.15</v>
      </c>
      <c r="E73" s="270">
        <v>0.15</v>
      </c>
      <c r="F73" s="270">
        <v>0.15</v>
      </c>
      <c r="G73" s="271">
        <v>0.15</v>
      </c>
    </row>
    <row r="74" spans="2:7">
      <c r="B74" s="307"/>
      <c r="C74" s="270"/>
      <c r="D74" s="270"/>
      <c r="E74" s="270"/>
      <c r="F74" s="270"/>
      <c r="G74" s="271"/>
    </row>
    <row r="75" spans="2:7">
      <c r="B75" s="307" t="s">
        <v>38</v>
      </c>
      <c r="C75" s="270">
        <v>1.721407941528367</v>
      </c>
      <c r="D75" s="270">
        <v>1.721407941528367</v>
      </c>
      <c r="E75" s="270">
        <v>1.721407941528367</v>
      </c>
      <c r="F75" s="270">
        <v>1.721407941528367</v>
      </c>
      <c r="G75" s="271">
        <v>1.721407941528367</v>
      </c>
    </row>
    <row r="76" spans="2:7">
      <c r="B76" s="307"/>
      <c r="C76" s="270"/>
      <c r="D76" s="270"/>
      <c r="E76" s="270"/>
      <c r="F76" s="275"/>
      <c r="G76" s="276"/>
    </row>
    <row r="77" spans="2:7">
      <c r="B77" s="307" t="s">
        <v>39</v>
      </c>
      <c r="C77" s="270">
        <v>1.6227222007572777</v>
      </c>
      <c r="D77" s="270">
        <v>1.6227222007572777</v>
      </c>
      <c r="E77" s="270">
        <v>1.6227222007572777</v>
      </c>
      <c r="F77" s="270">
        <v>1.6227222007572777</v>
      </c>
      <c r="G77" s="271">
        <v>1.6227222007572777</v>
      </c>
    </row>
    <row r="78" spans="2:7">
      <c r="B78" s="307"/>
      <c r="C78" s="270"/>
      <c r="D78" s="270"/>
      <c r="E78" s="270"/>
      <c r="F78" s="275"/>
      <c r="G78" s="276"/>
    </row>
    <row r="79" spans="2:7">
      <c r="B79" s="307" t="s">
        <v>40</v>
      </c>
      <c r="C79" s="270">
        <v>32.114001791566366</v>
      </c>
      <c r="D79" s="270">
        <v>32.114001791566366</v>
      </c>
      <c r="E79" s="270">
        <v>32.114001791566366</v>
      </c>
      <c r="F79" s="270">
        <v>32.114001791566366</v>
      </c>
      <c r="G79" s="271">
        <v>32.114001791566366</v>
      </c>
    </row>
    <row r="80" spans="2:7">
      <c r="B80" s="307"/>
      <c r="C80" s="270"/>
      <c r="D80" s="270"/>
      <c r="E80" s="270"/>
      <c r="F80" s="275"/>
      <c r="G80" s="276"/>
    </row>
    <row r="81" spans="2:10">
      <c r="B81" s="307" t="s">
        <v>41</v>
      </c>
      <c r="C81" s="270">
        <v>4.1165663466978097</v>
      </c>
      <c r="D81" s="270">
        <v>4.1165663466978097</v>
      </c>
      <c r="E81" s="270">
        <v>4.1165663466978097</v>
      </c>
      <c r="F81" s="270">
        <v>4.1165663466978097</v>
      </c>
      <c r="G81" s="271">
        <v>4.1165663466978097</v>
      </c>
    </row>
    <row r="82" spans="2:10">
      <c r="B82" s="307"/>
      <c r="C82" s="270"/>
      <c r="D82" s="270"/>
      <c r="E82" s="270"/>
      <c r="F82" s="275"/>
      <c r="G82" s="276"/>
    </row>
    <row r="83" spans="2:10">
      <c r="B83" s="307" t="s">
        <v>42</v>
      </c>
      <c r="C83" s="270">
        <v>16.857984454730833</v>
      </c>
      <c r="D83" s="270">
        <v>16.857984454730833</v>
      </c>
      <c r="E83" s="270">
        <v>16.857984454730833</v>
      </c>
      <c r="F83" s="270">
        <v>16.857984454730833</v>
      </c>
      <c r="G83" s="271">
        <v>16.857984454730833</v>
      </c>
    </row>
    <row r="84" spans="2:10">
      <c r="B84" s="307"/>
      <c r="C84" s="270"/>
      <c r="D84" s="270"/>
      <c r="E84" s="270"/>
      <c r="F84" s="275"/>
      <c r="G84" s="276"/>
    </row>
    <row r="85" spans="2:10">
      <c r="B85" s="307" t="s">
        <v>43</v>
      </c>
      <c r="C85" s="270">
        <v>62.093177024479779</v>
      </c>
      <c r="D85" s="270">
        <v>62.093177024479779</v>
      </c>
      <c r="E85" s="270">
        <v>62.093177024479779</v>
      </c>
      <c r="F85" s="270">
        <v>62.093177024479779</v>
      </c>
      <c r="G85" s="271">
        <v>62.093177024479779</v>
      </c>
    </row>
    <row r="86" spans="2:10">
      <c r="B86" s="312"/>
      <c r="C86" s="270"/>
      <c r="D86" s="270"/>
      <c r="E86" s="270"/>
      <c r="F86" s="275"/>
      <c r="G86" s="276"/>
    </row>
    <row r="87" spans="2:10" ht="21.75" thickBot="1">
      <c r="B87" s="308" t="s">
        <v>45</v>
      </c>
      <c r="C87" s="281">
        <v>118.67585975976043</v>
      </c>
      <c r="D87" s="281">
        <v>118.67585975976043</v>
      </c>
      <c r="E87" s="281">
        <v>118.67585975976043</v>
      </c>
      <c r="F87" s="281">
        <v>118.67585975976043</v>
      </c>
      <c r="G87" s="282">
        <v>118.67585975976043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0" zoomScaleNormal="80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12" t="s">
        <v>44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 t="s">
        <v>7</v>
      </c>
      <c r="P2" s="434" t="s">
        <v>7</v>
      </c>
      <c r="Q2" s="434"/>
      <c r="R2" s="59"/>
    </row>
    <row r="3" spans="2:18" ht="14.25" thickBot="1"/>
    <row r="4" spans="2:18" ht="15" customHeight="1" thickBot="1">
      <c r="B4" s="477" t="str">
        <f>"IJG Money Market Index [average returns] - "&amp; TEXT(Map!$N$16, " mmmm yyyy")</f>
        <v>IJG Money Market Index [average returns] -  October 2024</v>
      </c>
      <c r="C4" s="478"/>
      <c r="D4" s="478"/>
      <c r="E4" s="478"/>
      <c r="F4" s="478"/>
      <c r="G4" s="479"/>
      <c r="H4" s="66"/>
      <c r="I4" s="480" t="str">
        <f>"IJG Money Market Index Performance [average returns, %] - "&amp; TEXT(Map!$N$16, " mmmm yyyy")</f>
        <v>IJG Money Market Index Performance [average returns, %] -  October 2024</v>
      </c>
      <c r="J4" s="481"/>
      <c r="K4" s="481"/>
      <c r="L4" s="481"/>
      <c r="M4" s="481"/>
      <c r="N4" s="481"/>
      <c r="O4" s="481"/>
      <c r="P4" s="481"/>
      <c r="Q4" s="482"/>
      <c r="R4" s="67"/>
    </row>
    <row r="5" spans="2:18">
      <c r="B5" s="175"/>
      <c r="C5" s="130" t="s">
        <v>31</v>
      </c>
      <c r="D5" s="130" t="s">
        <v>32</v>
      </c>
      <c r="E5" s="130" t="s">
        <v>33</v>
      </c>
      <c r="F5" s="130" t="s">
        <v>34</v>
      </c>
      <c r="G5" s="174" t="s">
        <v>35</v>
      </c>
      <c r="H5" s="68"/>
      <c r="I5" s="313"/>
      <c r="J5" s="157" t="s">
        <v>8</v>
      </c>
      <c r="K5" s="157" t="s">
        <v>46</v>
      </c>
      <c r="L5" s="157" t="s">
        <v>47</v>
      </c>
      <c r="M5" s="157" t="s">
        <v>48</v>
      </c>
      <c r="N5" s="157" t="s">
        <v>12</v>
      </c>
      <c r="O5" s="157" t="s">
        <v>58</v>
      </c>
      <c r="P5" s="157" t="s">
        <v>59</v>
      </c>
      <c r="Q5" s="158" t="s">
        <v>121</v>
      </c>
      <c r="R5" s="69"/>
    </row>
    <row r="6" spans="2:18" ht="14.45" customHeight="1">
      <c r="B6" s="175"/>
      <c r="C6" s="314"/>
      <c r="D6" s="314"/>
      <c r="E6" s="314"/>
      <c r="F6" s="314"/>
      <c r="G6" s="315"/>
      <c r="H6" s="70"/>
      <c r="I6" s="316"/>
      <c r="J6" s="11"/>
      <c r="K6" s="11"/>
      <c r="L6" s="11"/>
      <c r="M6" s="11"/>
      <c r="N6" s="11"/>
      <c r="O6" s="11"/>
      <c r="P6" s="11"/>
      <c r="Q6" s="326"/>
      <c r="R6" s="71"/>
    </row>
    <row r="7" spans="2:18" ht="14.45" customHeight="1">
      <c r="B7" s="159" t="s">
        <v>36</v>
      </c>
      <c r="C7" s="317">
        <v>668.96491590530854</v>
      </c>
      <c r="D7" s="317">
        <v>664.48930696155196</v>
      </c>
      <c r="E7" s="317">
        <v>655.50519044190958</v>
      </c>
      <c r="F7" s="317">
        <v>642.00080372773652</v>
      </c>
      <c r="G7" s="318">
        <v>615.79664787311026</v>
      </c>
      <c r="H7" s="154"/>
      <c r="I7" s="170" t="s">
        <v>36</v>
      </c>
      <c r="J7" s="317">
        <v>0.6735411536149094</v>
      </c>
      <c r="K7" s="317">
        <v>2.05333621451953</v>
      </c>
      <c r="L7" s="317">
        <v>4.2000122150948505</v>
      </c>
      <c r="M7" s="317">
        <v>8.6340625945001914</v>
      </c>
      <c r="N7" s="317">
        <v>7.1405811879287739</v>
      </c>
      <c r="O7" s="317">
        <v>7.4714238002935529</v>
      </c>
      <c r="P7" s="317">
        <v>6.6630282296305188</v>
      </c>
      <c r="Q7" s="318">
        <v>7.1355828267723576</v>
      </c>
      <c r="R7" s="72"/>
    </row>
    <row r="8" spans="2:18" ht="14.45" customHeight="1">
      <c r="B8" s="159"/>
      <c r="C8" s="317"/>
      <c r="D8" s="317"/>
      <c r="E8" s="317"/>
      <c r="F8" s="317"/>
      <c r="G8" s="318"/>
      <c r="H8" s="154"/>
      <c r="I8" s="170"/>
      <c r="J8" s="317"/>
      <c r="K8" s="317"/>
      <c r="L8" s="317"/>
      <c r="M8" s="317"/>
      <c r="N8" s="317"/>
      <c r="O8" s="317"/>
      <c r="P8" s="317"/>
      <c r="Q8" s="318"/>
      <c r="R8" s="71"/>
    </row>
    <row r="9" spans="2:18" ht="14.45" customHeight="1">
      <c r="B9" s="159" t="s">
        <v>37</v>
      </c>
      <c r="C9" s="317">
        <v>470.1120418928935</v>
      </c>
      <c r="D9" s="317">
        <v>467.61987992558437</v>
      </c>
      <c r="E9" s="317">
        <v>462.64141609260548</v>
      </c>
      <c r="F9" s="317">
        <v>455.08686287411149</v>
      </c>
      <c r="G9" s="318">
        <v>440.30493182965392</v>
      </c>
      <c r="H9" s="154"/>
      <c r="I9" s="170" t="s">
        <v>37</v>
      </c>
      <c r="J9" s="317">
        <v>0.53294611163787753</v>
      </c>
      <c r="K9" s="317">
        <v>1.6147767018750203</v>
      </c>
      <c r="L9" s="317">
        <v>3.3016068457547121</v>
      </c>
      <c r="M9" s="317">
        <v>6.7696516455944211</v>
      </c>
      <c r="N9" s="317">
        <v>5.5943521698633036</v>
      </c>
      <c r="O9" s="317">
        <v>5.7320183079329734</v>
      </c>
      <c r="P9" s="317">
        <v>4.77414783015917</v>
      </c>
      <c r="Q9" s="318">
        <v>5.0142079695451924</v>
      </c>
      <c r="R9" s="71"/>
    </row>
    <row r="10" spans="2:18" ht="14.45" customHeight="1">
      <c r="B10" s="159"/>
      <c r="C10" s="317"/>
      <c r="D10" s="317"/>
      <c r="E10" s="317"/>
      <c r="F10" s="317"/>
      <c r="G10" s="318"/>
      <c r="H10" s="154"/>
      <c r="I10" s="170"/>
      <c r="J10" s="317"/>
      <c r="K10" s="317"/>
      <c r="L10" s="317"/>
      <c r="M10" s="317"/>
      <c r="N10" s="317"/>
      <c r="O10" s="317"/>
      <c r="P10" s="317"/>
      <c r="Q10" s="318"/>
      <c r="R10" s="71"/>
    </row>
    <row r="11" spans="2:18" ht="14.45" customHeight="1">
      <c r="B11" s="159" t="s">
        <v>41</v>
      </c>
      <c r="C11" s="317">
        <v>651.46839367128189</v>
      </c>
      <c r="D11" s="317">
        <v>647.1566665353638</v>
      </c>
      <c r="E11" s="317">
        <v>638.40378117719274</v>
      </c>
      <c r="F11" s="317">
        <v>624.92971398819202</v>
      </c>
      <c r="G11" s="318">
        <v>598.63698981248297</v>
      </c>
      <c r="H11" s="154"/>
      <c r="I11" s="170" t="s">
        <v>41</v>
      </c>
      <c r="J11" s="317">
        <v>0.66625708408467599</v>
      </c>
      <c r="K11" s="317">
        <v>2.0464497359333533</v>
      </c>
      <c r="L11" s="317">
        <v>4.2466663192768817</v>
      </c>
      <c r="M11" s="317">
        <v>8.8252822257688823</v>
      </c>
      <c r="N11" s="317">
        <v>7.2975229581097922</v>
      </c>
      <c r="O11" s="317">
        <v>7.6065101333071539</v>
      </c>
      <c r="P11" s="317">
        <v>6.6330374180576523</v>
      </c>
      <c r="Q11" s="318">
        <v>7.1154263806476603</v>
      </c>
      <c r="R11" s="72"/>
    </row>
    <row r="12" spans="2:18" ht="14.45" customHeight="1">
      <c r="B12" s="159"/>
      <c r="C12" s="317"/>
      <c r="D12" s="317"/>
      <c r="E12" s="317"/>
      <c r="F12" s="317"/>
      <c r="G12" s="318"/>
      <c r="H12" s="154"/>
      <c r="I12" s="170"/>
      <c r="J12" s="317"/>
      <c r="K12" s="317"/>
      <c r="L12" s="317"/>
      <c r="M12" s="317"/>
      <c r="N12" s="317"/>
      <c r="O12" s="317"/>
      <c r="P12" s="317"/>
      <c r="Q12" s="318"/>
      <c r="R12" s="71"/>
    </row>
    <row r="13" spans="2:18" ht="14.45" customHeight="1">
      <c r="B13" s="159" t="s">
        <v>42</v>
      </c>
      <c r="C13" s="317">
        <v>690.19246074255568</v>
      </c>
      <c r="D13" s="317">
        <v>685.47025741692983</v>
      </c>
      <c r="E13" s="317">
        <v>675.90529713359899</v>
      </c>
      <c r="F13" s="317">
        <v>661.49828746291109</v>
      </c>
      <c r="G13" s="318">
        <v>633.74223107221633</v>
      </c>
      <c r="H13" s="154"/>
      <c r="I13" s="170" t="s">
        <v>42</v>
      </c>
      <c r="J13" s="317">
        <v>0.68889981359958607</v>
      </c>
      <c r="K13" s="317">
        <v>2.1137818670080133</v>
      </c>
      <c r="L13" s="317">
        <v>4.3377547339838562</v>
      </c>
      <c r="M13" s="317">
        <v>8.9074432636171874</v>
      </c>
      <c r="N13" s="317">
        <v>7.3678927278421291</v>
      </c>
      <c r="O13" s="317">
        <v>7.7725210106998732</v>
      </c>
      <c r="P13" s="317">
        <v>6.841219683922839</v>
      </c>
      <c r="Q13" s="318">
        <v>7.3776652554387478</v>
      </c>
      <c r="R13" s="72"/>
    </row>
    <row r="14" spans="2:18" ht="14.45" customHeight="1">
      <c r="B14" s="159"/>
      <c r="C14" s="317"/>
      <c r="D14" s="317"/>
      <c r="E14" s="317"/>
      <c r="F14" s="317"/>
      <c r="G14" s="318"/>
      <c r="H14" s="154"/>
      <c r="I14" s="170"/>
      <c r="J14" s="317"/>
      <c r="K14" s="317"/>
      <c r="L14" s="317"/>
      <c r="M14" s="317"/>
      <c r="N14" s="317"/>
      <c r="O14" s="317"/>
      <c r="P14" s="317"/>
      <c r="Q14" s="318"/>
      <c r="R14" s="71"/>
    </row>
    <row r="15" spans="2:18" ht="14.45" customHeight="1">
      <c r="B15" s="159" t="s">
        <v>43</v>
      </c>
      <c r="C15" s="317">
        <v>732.66537982731404</v>
      </c>
      <c r="D15" s="317">
        <v>727.6000835974188</v>
      </c>
      <c r="E15" s="317">
        <v>717.49637899960942</v>
      </c>
      <c r="F15" s="317">
        <v>702.42590411418894</v>
      </c>
      <c r="G15" s="318">
        <v>673.16380448891925</v>
      </c>
      <c r="H15" s="154"/>
      <c r="I15" s="170" t="s">
        <v>43</v>
      </c>
      <c r="J15" s="317">
        <v>0.69616487739407873</v>
      </c>
      <c r="K15" s="317">
        <v>2.1141571263195047</v>
      </c>
      <c r="L15" s="317">
        <v>4.3050057715709356</v>
      </c>
      <c r="M15" s="317">
        <v>8.83909309169848</v>
      </c>
      <c r="N15" s="317">
        <v>7.30996272629576</v>
      </c>
      <c r="O15" s="317">
        <v>7.6607426303316517</v>
      </c>
      <c r="P15" s="317">
        <v>6.9677338225057284</v>
      </c>
      <c r="Q15" s="318">
        <v>7.4819090929199916</v>
      </c>
      <c r="R15" s="72"/>
    </row>
    <row r="16" spans="2:18" ht="14.45" customHeight="1" thickBot="1">
      <c r="B16" s="319"/>
      <c r="C16" s="320"/>
      <c r="D16" s="320"/>
      <c r="E16" s="320"/>
      <c r="F16" s="320"/>
      <c r="G16" s="321"/>
      <c r="H16" s="70"/>
      <c r="I16" s="322"/>
      <c r="J16" s="320"/>
      <c r="K16" s="320"/>
      <c r="L16" s="320"/>
      <c r="M16" s="320"/>
      <c r="N16" s="320"/>
      <c r="O16" s="320"/>
      <c r="P16" s="320"/>
      <c r="Q16" s="321"/>
      <c r="R16" s="71"/>
    </row>
    <row r="17" spans="2:18" ht="14.4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4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45" customHeight="1">
      <c r="B19" s="477" t="str">
        <f>"IJG Money Market Index Weights [%] - "&amp; TEXT(Map!$N$16, " mmmm yyyy")</f>
        <v>IJG Money Market Index Weights [%] -  October 2024</v>
      </c>
      <c r="C19" s="478"/>
      <c r="D19" s="478"/>
      <c r="E19" s="478"/>
      <c r="F19" s="478"/>
      <c r="G19" s="479"/>
      <c r="I19" s="477" t="str">
        <f>"IJG Money Market Index Performance [single-month returns, %] - "&amp; TEXT(Map!$N$16, " mmmm yyyy")</f>
        <v>IJG Money Market Index Performance [single-month returns, %] -  October 2024</v>
      </c>
      <c r="J19" s="478"/>
      <c r="K19" s="478"/>
      <c r="L19" s="478"/>
      <c r="M19" s="478"/>
      <c r="N19" s="478"/>
      <c r="O19" s="478"/>
      <c r="P19" s="478"/>
      <c r="Q19" s="479"/>
      <c r="R19" s="71"/>
    </row>
    <row r="20" spans="2:18" ht="14.45" customHeight="1">
      <c r="B20" s="175"/>
      <c r="C20" s="130" t="s">
        <v>31</v>
      </c>
      <c r="D20" s="130" t="s">
        <v>32</v>
      </c>
      <c r="E20" s="130" t="s">
        <v>33</v>
      </c>
      <c r="F20" s="130" t="s">
        <v>34</v>
      </c>
      <c r="G20" s="174" t="s">
        <v>35</v>
      </c>
      <c r="I20" s="175"/>
      <c r="J20" s="130" t="s">
        <v>8</v>
      </c>
      <c r="K20" s="130" t="s">
        <v>46</v>
      </c>
      <c r="L20" s="130" t="s">
        <v>47</v>
      </c>
      <c r="M20" s="130" t="s">
        <v>48</v>
      </c>
      <c r="N20" s="130" t="s">
        <v>12</v>
      </c>
      <c r="O20" s="130" t="s">
        <v>58</v>
      </c>
      <c r="P20" s="130" t="s">
        <v>60</v>
      </c>
      <c r="Q20" s="174" t="s">
        <v>121</v>
      </c>
      <c r="R20" s="71"/>
    </row>
    <row r="21" spans="2:18" ht="14.45" customHeight="1">
      <c r="B21" s="175"/>
      <c r="C21" s="314"/>
      <c r="D21" s="314"/>
      <c r="E21" s="314"/>
      <c r="F21" s="314"/>
      <c r="G21" s="315"/>
      <c r="I21" s="175"/>
      <c r="J21" s="11"/>
      <c r="K21" s="11"/>
      <c r="L21" s="11"/>
      <c r="M21" s="11"/>
      <c r="N21" s="11"/>
      <c r="O21" s="11"/>
      <c r="P21" s="11"/>
      <c r="Q21" s="326"/>
      <c r="R21" s="71"/>
    </row>
    <row r="22" spans="2:18" ht="14.45" customHeight="1">
      <c r="B22" s="159" t="s">
        <v>37</v>
      </c>
      <c r="C22" s="317">
        <v>15</v>
      </c>
      <c r="D22" s="317">
        <v>15</v>
      </c>
      <c r="E22" s="317">
        <v>15</v>
      </c>
      <c r="F22" s="317">
        <v>15</v>
      </c>
      <c r="G22" s="318">
        <v>15</v>
      </c>
      <c r="H22" s="154"/>
      <c r="I22" s="159" t="s">
        <v>36</v>
      </c>
      <c r="J22" s="317">
        <v>0.64078587515608021</v>
      </c>
      <c r="K22" s="317">
        <v>1.9508712260873251</v>
      </c>
      <c r="L22" s="317">
        <v>4.0673780903964341</v>
      </c>
      <c r="M22" s="317">
        <v>8.5235891665812691</v>
      </c>
      <c r="N22" s="317">
        <v>7.0143596065481706</v>
      </c>
      <c r="O22" s="317">
        <v>7.8310470094095974</v>
      </c>
      <c r="P22" s="317">
        <v>6.7085642746345542</v>
      </c>
      <c r="Q22" s="318">
        <v>7.1964811109834326</v>
      </c>
      <c r="R22" s="71"/>
    </row>
    <row r="23" spans="2:18" ht="14.45" customHeight="1">
      <c r="B23" s="159"/>
      <c r="C23" s="317"/>
      <c r="D23" s="317"/>
      <c r="E23" s="317"/>
      <c r="F23" s="317"/>
      <c r="G23" s="318"/>
      <c r="H23" s="154"/>
      <c r="I23" s="159"/>
      <c r="J23" s="317"/>
      <c r="K23" s="317"/>
      <c r="L23" s="317"/>
      <c r="M23" s="317"/>
      <c r="N23" s="317"/>
      <c r="O23" s="317"/>
      <c r="P23" s="317"/>
      <c r="Q23" s="318"/>
      <c r="R23" s="71"/>
    </row>
    <row r="24" spans="2:18" ht="15" customHeight="1">
      <c r="B24" s="159" t="s">
        <v>41</v>
      </c>
      <c r="C24" s="317">
        <v>12.537319118527938</v>
      </c>
      <c r="D24" s="317">
        <v>12.390844427068849</v>
      </c>
      <c r="E24" s="317">
        <v>12.390844427068849</v>
      </c>
      <c r="F24" s="317">
        <v>12.915385507002034</v>
      </c>
      <c r="G24" s="318">
        <v>11.568821738768195</v>
      </c>
      <c r="H24" s="154"/>
      <c r="I24" s="159" t="s">
        <v>37</v>
      </c>
      <c r="J24" s="317">
        <v>0.53294611163787753</v>
      </c>
      <c r="K24" s="317">
        <v>1.6147767018750203</v>
      </c>
      <c r="L24" s="317">
        <v>3.3016068457547121</v>
      </c>
      <c r="M24" s="317">
        <v>6.7696516455944211</v>
      </c>
      <c r="N24" s="317">
        <v>5.5943521698633036</v>
      </c>
      <c r="O24" s="317">
        <v>5.7320183079329734</v>
      </c>
      <c r="P24" s="317">
        <v>4.77414783015917</v>
      </c>
      <c r="Q24" s="318">
        <v>5.0142079695451924</v>
      </c>
      <c r="R24" s="71"/>
    </row>
    <row r="25" spans="2:18">
      <c r="B25" s="159"/>
      <c r="C25" s="317"/>
      <c r="D25" s="317"/>
      <c r="E25" s="317"/>
      <c r="F25" s="317"/>
      <c r="G25" s="318"/>
      <c r="H25" s="154"/>
      <c r="I25" s="159"/>
      <c r="J25" s="317"/>
      <c r="K25" s="317"/>
      <c r="L25" s="317"/>
      <c r="M25" s="317"/>
      <c r="N25" s="317"/>
      <c r="O25" s="317"/>
      <c r="P25" s="317"/>
      <c r="Q25" s="318"/>
    </row>
    <row r="26" spans="2:18" ht="15" customHeight="1">
      <c r="B26" s="159" t="s">
        <v>42</v>
      </c>
      <c r="C26" s="317">
        <v>25.890837965930707</v>
      </c>
      <c r="D26" s="317">
        <v>25.388979349463082</v>
      </c>
      <c r="E26" s="317">
        <v>25.388979349463082</v>
      </c>
      <c r="F26" s="317">
        <v>24.092185540721381</v>
      </c>
      <c r="G26" s="318">
        <v>25.856523009341842</v>
      </c>
      <c r="H26" s="154"/>
      <c r="I26" s="159" t="s">
        <v>41</v>
      </c>
      <c r="J26" s="317">
        <v>0.6643162280339121</v>
      </c>
      <c r="K26" s="317">
        <v>2.0121176968866061</v>
      </c>
      <c r="L26" s="317">
        <v>4.1829203151264593</v>
      </c>
      <c r="M26" s="317">
        <v>8.7912417574578683</v>
      </c>
      <c r="N26" s="317">
        <v>7.2336987389905127</v>
      </c>
      <c r="O26" s="317">
        <v>7.7075374422854726</v>
      </c>
      <c r="P26" s="317">
        <v>6.6495630591094201</v>
      </c>
      <c r="Q26" s="318">
        <v>7.1338902490516887</v>
      </c>
      <c r="R26" s="67"/>
    </row>
    <row r="27" spans="2:18" ht="14.45" customHeight="1">
      <c r="B27" s="159"/>
      <c r="C27" s="317"/>
      <c r="D27" s="317"/>
      <c r="E27" s="317"/>
      <c r="F27" s="317"/>
      <c r="G27" s="318"/>
      <c r="H27" s="154"/>
      <c r="I27" s="159"/>
      <c r="J27" s="317"/>
      <c r="K27" s="317"/>
      <c r="L27" s="317"/>
      <c r="M27" s="317"/>
      <c r="N27" s="317"/>
      <c r="O27" s="317"/>
      <c r="P27" s="317"/>
      <c r="Q27" s="318"/>
      <c r="R27" s="75"/>
    </row>
    <row r="28" spans="2:18" ht="14.45" customHeight="1">
      <c r="B28" s="159" t="s">
        <v>43</v>
      </c>
      <c r="C28" s="317">
        <v>46.571842915541353</v>
      </c>
      <c r="D28" s="317">
        <v>47.220176223468073</v>
      </c>
      <c r="E28" s="317">
        <v>47.220176223468073</v>
      </c>
      <c r="F28" s="317">
        <v>47.992428952276583</v>
      </c>
      <c r="G28" s="318">
        <v>47.574655251889958</v>
      </c>
      <c r="H28" s="154"/>
      <c r="I28" s="159" t="s">
        <v>42</v>
      </c>
      <c r="J28" s="317">
        <v>0.66055317508764144</v>
      </c>
      <c r="K28" s="317">
        <v>2.0126902478522446</v>
      </c>
      <c r="L28" s="317">
        <v>4.2051453201678024</v>
      </c>
      <c r="M28" s="317">
        <v>8.8181887216145292</v>
      </c>
      <c r="N28" s="317">
        <v>7.2555674963934225</v>
      </c>
      <c r="O28" s="317">
        <v>8.0051258235986467</v>
      </c>
      <c r="P28" s="317">
        <v>6.8804201069146531</v>
      </c>
      <c r="Q28" s="318">
        <v>7.4158713981250957</v>
      </c>
      <c r="R28" s="71"/>
    </row>
    <row r="29" spans="2:18" ht="14.25" thickBot="1">
      <c r="B29" s="323"/>
      <c r="C29" s="320"/>
      <c r="D29" s="320"/>
      <c r="E29" s="320"/>
      <c r="F29" s="320"/>
      <c r="G29" s="321"/>
      <c r="H29" s="154"/>
      <c r="I29" s="159"/>
      <c r="J29" s="317"/>
      <c r="K29" s="317"/>
      <c r="L29" s="317"/>
      <c r="M29" s="317"/>
      <c r="N29" s="317"/>
      <c r="O29" s="317"/>
      <c r="P29" s="317"/>
      <c r="Q29" s="318"/>
      <c r="R29" s="72"/>
    </row>
    <row r="30" spans="2:18" ht="14.45" customHeight="1">
      <c r="B30" s="60" t="s">
        <v>28</v>
      </c>
      <c r="C30" s="76"/>
      <c r="D30" s="76"/>
      <c r="E30" s="70"/>
      <c r="F30" s="76"/>
      <c r="G30" s="70"/>
      <c r="I30" s="159" t="s">
        <v>43</v>
      </c>
      <c r="J30" s="317">
        <v>0.64750665897577164</v>
      </c>
      <c r="K30" s="317">
        <v>1.9747464462967601</v>
      </c>
      <c r="L30" s="317">
        <v>4.1305480563317953</v>
      </c>
      <c r="M30" s="317">
        <v>8.6808677541120325</v>
      </c>
      <c r="N30" s="317">
        <v>7.1388179793162365</v>
      </c>
      <c r="O30" s="317">
        <v>8.1841189803565371</v>
      </c>
      <c r="P30" s="317">
        <v>7.0292892883162317</v>
      </c>
      <c r="Q30" s="318">
        <v>7.5776716239391861</v>
      </c>
      <c r="R30" s="71"/>
    </row>
    <row r="31" spans="2:18" ht="14.25" thickBot="1">
      <c r="I31" s="319"/>
      <c r="J31" s="320"/>
      <c r="K31" s="320"/>
      <c r="L31" s="320"/>
      <c r="M31" s="320"/>
      <c r="N31" s="320"/>
      <c r="O31" s="320"/>
      <c r="P31" s="320"/>
      <c r="Q31" s="321"/>
      <c r="R31" s="71"/>
    </row>
    <row r="32" spans="2:18" ht="14.45" customHeight="1">
      <c r="B32" s="477" t="str">
        <f>"IJG Money Market Index [single-month returns] - "&amp; TEXT(Map!$N$16, " mmmm yyyy")</f>
        <v>IJG Money Market Index [single-month returns] -  October 2024</v>
      </c>
      <c r="C32" s="478"/>
      <c r="D32" s="478"/>
      <c r="E32" s="478"/>
      <c r="F32" s="478"/>
      <c r="G32" s="479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5"/>
      <c r="C33" s="130" t="s">
        <v>31</v>
      </c>
      <c r="D33" s="130" t="s">
        <v>32</v>
      </c>
      <c r="E33" s="130" t="s">
        <v>33</v>
      </c>
      <c r="F33" s="130" t="s">
        <v>34</v>
      </c>
      <c r="G33" s="174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45" customHeight="1">
      <c r="B34" s="175"/>
      <c r="C34" s="314"/>
      <c r="D34" s="314"/>
      <c r="E34" s="314"/>
      <c r="F34" s="314"/>
      <c r="G34" s="315"/>
      <c r="H34" s="154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9" t="s">
        <v>36</v>
      </c>
      <c r="C35" s="317">
        <v>661.5796638147699</v>
      </c>
      <c r="D35" s="317">
        <v>657.36734670916928</v>
      </c>
      <c r="E35" s="317">
        <v>648.9200689100968</v>
      </c>
      <c r="F35" s="317">
        <v>635.72242902103244</v>
      </c>
      <c r="G35" s="318">
        <v>609.6183040898693</v>
      </c>
      <c r="H35" s="154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45" customHeight="1">
      <c r="B36" s="159"/>
      <c r="C36" s="317"/>
      <c r="D36" s="317"/>
      <c r="E36" s="317"/>
      <c r="F36" s="317"/>
      <c r="G36" s="318"/>
      <c r="H36" s="154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9" t="s">
        <v>37</v>
      </c>
      <c r="C37" s="317">
        <v>470.1120418928935</v>
      </c>
      <c r="D37" s="317">
        <v>467.61987992558437</v>
      </c>
      <c r="E37" s="317">
        <v>462.64141609260548</v>
      </c>
      <c r="F37" s="317">
        <v>455.08686287411149</v>
      </c>
      <c r="G37" s="318">
        <v>440.30493182965392</v>
      </c>
      <c r="H37" s="154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45" customHeight="1">
      <c r="B38" s="159"/>
      <c r="C38" s="317"/>
      <c r="D38" s="317"/>
      <c r="E38" s="317"/>
      <c r="F38" s="317"/>
      <c r="G38" s="318"/>
      <c r="H38" s="154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9" t="s">
        <v>41</v>
      </c>
      <c r="C39" s="317">
        <v>649.43800179721666</v>
      </c>
      <c r="D39" s="317">
        <v>645.15215136022084</v>
      </c>
      <c r="E39" s="317">
        <v>636.6282912848867</v>
      </c>
      <c r="F39" s="317">
        <v>623.363215230322</v>
      </c>
      <c r="G39" s="318">
        <v>596.95798237609165</v>
      </c>
      <c r="H39" s="154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45" customHeight="1">
      <c r="B40" s="159"/>
      <c r="C40" s="317"/>
      <c r="D40" s="317"/>
      <c r="E40" s="317"/>
      <c r="F40" s="317"/>
      <c r="G40" s="318"/>
      <c r="H40" s="154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9" t="s">
        <v>42</v>
      </c>
      <c r="C41" s="317">
        <v>684.33194044242202</v>
      </c>
      <c r="D41" s="317">
        <v>679.84122762777201</v>
      </c>
      <c r="E41" s="317">
        <v>670.83020630056342</v>
      </c>
      <c r="F41" s="317">
        <v>656.71607514180664</v>
      </c>
      <c r="G41" s="318">
        <v>628.87643001770834</v>
      </c>
      <c r="H41" s="154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45" customHeight="1">
      <c r="B42" s="159"/>
      <c r="C42" s="317"/>
      <c r="D42" s="317"/>
      <c r="E42" s="317"/>
      <c r="F42" s="317"/>
      <c r="G42" s="318"/>
      <c r="H42" s="154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9" t="s">
        <v>43</v>
      </c>
      <c r="C43" s="317">
        <v>720.31514503297842</v>
      </c>
      <c r="D43" s="317">
        <v>715.68106249628636</v>
      </c>
      <c r="E43" s="317">
        <v>706.36620353091041</v>
      </c>
      <c r="F43" s="317">
        <v>691.74239306155152</v>
      </c>
      <c r="G43" s="318">
        <v>662.78008256492296</v>
      </c>
      <c r="H43" s="154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45" customHeight="1" thickBot="1">
      <c r="B44" s="319"/>
      <c r="C44" s="324"/>
      <c r="D44" s="324"/>
      <c r="E44" s="324"/>
      <c r="F44" s="324"/>
      <c r="G44" s="325"/>
      <c r="H44" s="154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4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4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4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0" zoomScaleNormal="80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12" t="s">
        <v>61</v>
      </c>
      <c r="C2" s="412"/>
      <c r="D2" s="412"/>
      <c r="E2" s="25"/>
      <c r="F2" s="25"/>
      <c r="G2" s="25"/>
      <c r="H2" s="25"/>
      <c r="I2" s="25"/>
      <c r="J2" s="25"/>
      <c r="K2" s="452" t="s">
        <v>7</v>
      </c>
      <c r="L2" s="452"/>
      <c r="O2" s="55"/>
      <c r="S2" s="55"/>
      <c r="U2" s="84">
        <f>Map!$N$16</f>
        <v>45596</v>
      </c>
    </row>
    <row r="3" spans="2:21" ht="14.25" thickBot="1"/>
    <row r="4" spans="2:21" ht="15" customHeight="1">
      <c r="B4" s="441" t="str">
        <f>"Namibian vs South African Yield Curve - "&amp; TEXT(Map!$N$16, " mmmm yyyy")</f>
        <v>Namibian vs South African Yield Curve -  October 2024</v>
      </c>
      <c r="C4" s="442"/>
      <c r="D4" s="442"/>
      <c r="E4" s="442"/>
      <c r="F4" s="443"/>
      <c r="G4" s="51"/>
      <c r="H4" s="483" t="s">
        <v>111</v>
      </c>
      <c r="I4" s="484"/>
      <c r="J4" s="484"/>
      <c r="K4" s="484"/>
      <c r="L4" s="485"/>
      <c r="M4" s="51"/>
      <c r="N4" s="51"/>
      <c r="O4" s="51"/>
      <c r="P4" s="51"/>
      <c r="Q4" s="51"/>
      <c r="R4" s="40"/>
      <c r="S4" s="40"/>
    </row>
    <row r="5" spans="2:21" ht="18.75">
      <c r="B5" s="327"/>
      <c r="C5" s="328"/>
      <c r="D5" s="328"/>
      <c r="E5" s="328"/>
      <c r="F5" s="329"/>
      <c r="G5" s="328"/>
      <c r="H5" s="327"/>
      <c r="I5" s="328"/>
      <c r="J5" s="328"/>
      <c r="K5" s="328"/>
      <c r="L5" s="329"/>
      <c r="M5" s="48"/>
      <c r="N5" s="48"/>
      <c r="O5" s="48"/>
      <c r="P5" s="48"/>
      <c r="Q5" s="48"/>
      <c r="R5" s="42"/>
      <c r="S5" s="42"/>
    </row>
    <row r="6" spans="2:21" ht="14.45" customHeight="1">
      <c r="B6" s="327"/>
      <c r="C6" s="330"/>
      <c r="D6" s="330"/>
      <c r="E6" s="330"/>
      <c r="F6" s="331"/>
      <c r="G6" s="330"/>
      <c r="H6" s="327"/>
      <c r="I6" s="330"/>
      <c r="J6" s="330"/>
      <c r="K6" s="330"/>
      <c r="L6" s="331"/>
      <c r="M6" s="49"/>
      <c r="N6" s="49"/>
      <c r="O6" s="49"/>
      <c r="P6" s="49"/>
      <c r="Q6" s="49"/>
      <c r="R6" s="34"/>
      <c r="S6" s="34"/>
    </row>
    <row r="7" spans="2:21" ht="14.45" customHeight="1">
      <c r="B7" s="332"/>
      <c r="C7" s="333"/>
      <c r="D7" s="333"/>
      <c r="E7" s="333"/>
      <c r="F7" s="334"/>
      <c r="G7" s="333"/>
      <c r="H7" s="332"/>
      <c r="I7" s="333"/>
      <c r="J7" s="333"/>
      <c r="K7" s="333"/>
      <c r="L7" s="334"/>
      <c r="M7" s="49"/>
      <c r="N7" s="49"/>
      <c r="O7" s="49"/>
      <c r="P7" s="49"/>
      <c r="Q7" s="49"/>
      <c r="R7" s="33"/>
      <c r="S7" s="33"/>
    </row>
    <row r="8" spans="2:21" ht="14.45" customHeight="1">
      <c r="B8" s="332"/>
      <c r="C8" s="333"/>
      <c r="D8" s="333"/>
      <c r="E8" s="333"/>
      <c r="F8" s="334"/>
      <c r="G8" s="333"/>
      <c r="H8" s="332"/>
      <c r="I8" s="333"/>
      <c r="J8" s="333"/>
      <c r="K8" s="333"/>
      <c r="L8" s="334"/>
      <c r="M8" s="49"/>
      <c r="N8" s="49"/>
      <c r="O8" s="49"/>
      <c r="P8" s="49"/>
      <c r="Q8" s="49"/>
      <c r="R8" s="34"/>
      <c r="S8" s="34"/>
    </row>
    <row r="9" spans="2:21" ht="14.45" customHeight="1">
      <c r="B9" s="332"/>
      <c r="C9" s="333"/>
      <c r="D9" s="333"/>
      <c r="E9" s="333"/>
      <c r="F9" s="334"/>
      <c r="G9" s="333"/>
      <c r="H9" s="332"/>
      <c r="I9" s="333"/>
      <c r="J9" s="333"/>
      <c r="K9" s="333"/>
      <c r="L9" s="334"/>
      <c r="M9" s="49"/>
      <c r="N9" s="49"/>
      <c r="O9" s="49"/>
      <c r="P9" s="49"/>
      <c r="Q9" s="49"/>
      <c r="R9" s="34"/>
      <c r="S9" s="34"/>
    </row>
    <row r="10" spans="2:21" ht="14.45" customHeight="1">
      <c r="B10" s="332"/>
      <c r="C10" s="333"/>
      <c r="D10" s="333"/>
      <c r="E10" s="333"/>
      <c r="F10" s="334"/>
      <c r="G10" s="333"/>
      <c r="H10" s="332"/>
      <c r="I10" s="333"/>
      <c r="J10" s="333"/>
      <c r="K10" s="333"/>
      <c r="L10" s="334"/>
      <c r="M10" s="49"/>
      <c r="N10" s="49"/>
      <c r="O10" s="49"/>
      <c r="P10" s="49"/>
      <c r="Q10" s="49"/>
      <c r="R10" s="34"/>
      <c r="S10" s="34"/>
    </row>
    <row r="11" spans="2:21" ht="14.45" customHeight="1">
      <c r="B11" s="332"/>
      <c r="C11" s="333"/>
      <c r="D11" s="333"/>
      <c r="E11" s="333"/>
      <c r="F11" s="334"/>
      <c r="G11" s="333"/>
      <c r="H11" s="332"/>
      <c r="I11" s="333"/>
      <c r="J11" s="333"/>
      <c r="K11" s="333"/>
      <c r="L11" s="334"/>
      <c r="M11" s="49"/>
      <c r="N11" s="49"/>
      <c r="O11" s="49"/>
      <c r="P11" s="49"/>
      <c r="Q11" s="49"/>
      <c r="R11" s="33"/>
      <c r="S11" s="33"/>
    </row>
    <row r="12" spans="2:21" ht="14.45" customHeight="1">
      <c r="B12" s="332"/>
      <c r="C12" s="333"/>
      <c r="D12" s="333"/>
      <c r="E12" s="333"/>
      <c r="F12" s="334"/>
      <c r="G12" s="333"/>
      <c r="H12" s="332"/>
      <c r="I12" s="333"/>
      <c r="J12" s="333"/>
      <c r="K12" s="333"/>
      <c r="L12" s="334"/>
      <c r="M12" s="49"/>
      <c r="N12" s="49"/>
      <c r="O12" s="49"/>
      <c r="P12" s="49"/>
      <c r="Q12" s="49"/>
      <c r="R12" s="34"/>
      <c r="S12" s="34"/>
    </row>
    <row r="13" spans="2:21" ht="14.45" customHeight="1">
      <c r="B13" s="332"/>
      <c r="C13" s="333"/>
      <c r="D13" s="333"/>
      <c r="E13" s="333"/>
      <c r="F13" s="334"/>
      <c r="G13" s="333"/>
      <c r="H13" s="332"/>
      <c r="I13" s="333"/>
      <c r="J13" s="333"/>
      <c r="K13" s="333"/>
      <c r="L13" s="334"/>
      <c r="M13" s="49"/>
      <c r="N13" s="49"/>
      <c r="O13" s="49"/>
      <c r="P13" s="49"/>
      <c r="Q13" s="49"/>
      <c r="R13" s="33"/>
      <c r="S13" s="33"/>
    </row>
    <row r="14" spans="2:21" ht="14.45" customHeight="1">
      <c r="B14" s="332"/>
      <c r="C14" s="333"/>
      <c r="D14" s="333"/>
      <c r="E14" s="333"/>
      <c r="F14" s="334"/>
      <c r="G14" s="333"/>
      <c r="H14" s="332"/>
      <c r="I14" s="333"/>
      <c r="J14" s="333"/>
      <c r="K14" s="333"/>
      <c r="L14" s="334"/>
      <c r="M14" s="49"/>
      <c r="N14" s="49"/>
      <c r="O14" s="49"/>
      <c r="P14" s="49"/>
      <c r="Q14" s="49"/>
      <c r="R14" s="34"/>
      <c r="S14" s="34"/>
    </row>
    <row r="15" spans="2:21" ht="14.45" customHeight="1">
      <c r="B15" s="335"/>
      <c r="C15" s="49"/>
      <c r="D15" s="49"/>
      <c r="E15" s="49"/>
      <c r="F15" s="336"/>
      <c r="G15" s="49"/>
      <c r="H15" s="335"/>
      <c r="I15" s="49"/>
      <c r="J15" s="49"/>
      <c r="K15" s="49"/>
      <c r="L15" s="336"/>
      <c r="M15" s="49"/>
      <c r="N15" s="49"/>
      <c r="O15" s="49"/>
      <c r="P15" s="49"/>
      <c r="Q15" s="49"/>
      <c r="R15" s="33"/>
      <c r="S15" s="33"/>
    </row>
    <row r="16" spans="2:21" ht="14.45" customHeight="1">
      <c r="B16" s="337"/>
      <c r="C16" s="49"/>
      <c r="D16" s="49"/>
      <c r="E16" s="49"/>
      <c r="F16" s="336"/>
      <c r="G16" s="49"/>
      <c r="H16" s="337"/>
      <c r="I16" s="49"/>
      <c r="J16" s="49"/>
      <c r="K16" s="49"/>
      <c r="L16" s="336"/>
      <c r="M16" s="49"/>
      <c r="N16" s="49"/>
      <c r="O16" s="49"/>
      <c r="P16" s="49"/>
      <c r="Q16" s="49"/>
      <c r="R16" s="34"/>
      <c r="S16" s="34"/>
    </row>
    <row r="17" spans="1:19" ht="14.45" customHeight="1">
      <c r="B17" s="338"/>
      <c r="C17" s="28"/>
      <c r="D17" s="28"/>
      <c r="E17" s="28"/>
      <c r="F17" s="339"/>
      <c r="G17" s="28"/>
      <c r="H17" s="338"/>
      <c r="I17" s="28"/>
      <c r="J17" s="28"/>
      <c r="K17" s="28"/>
      <c r="L17" s="339"/>
      <c r="M17" s="28"/>
      <c r="N17" s="28"/>
      <c r="O17" s="28"/>
      <c r="P17" s="28"/>
      <c r="Q17" s="28"/>
      <c r="R17" s="34"/>
      <c r="S17" s="34"/>
    </row>
    <row r="18" spans="1:19" ht="14.45" customHeight="1">
      <c r="B18" s="340"/>
      <c r="C18" s="28"/>
      <c r="D18" s="28"/>
      <c r="E18" s="28"/>
      <c r="F18" s="339"/>
      <c r="G18" s="28"/>
      <c r="H18" s="340"/>
      <c r="I18" s="28"/>
      <c r="J18" s="28"/>
      <c r="K18" s="28"/>
      <c r="L18" s="339"/>
      <c r="M18" s="26"/>
      <c r="N18" s="44"/>
      <c r="O18" s="33"/>
      <c r="P18" s="33"/>
      <c r="Q18" s="33"/>
      <c r="R18" s="34"/>
      <c r="S18" s="34"/>
    </row>
    <row r="19" spans="1:19" ht="14.45" customHeight="1">
      <c r="B19" s="341"/>
      <c r="C19" s="51"/>
      <c r="D19" s="51"/>
      <c r="E19" s="51"/>
      <c r="F19" s="342"/>
      <c r="G19" s="51"/>
      <c r="H19" s="341"/>
      <c r="I19" s="51"/>
      <c r="J19" s="51"/>
      <c r="K19" s="51"/>
      <c r="L19" s="342"/>
      <c r="M19" s="51"/>
      <c r="N19" s="51"/>
      <c r="O19" s="51"/>
      <c r="P19" s="51"/>
      <c r="Q19" s="4"/>
      <c r="R19" s="34"/>
      <c r="S19" s="34"/>
    </row>
    <row r="20" spans="1:19" ht="14.45" customHeight="1">
      <c r="B20" s="327"/>
      <c r="C20" s="328"/>
      <c r="D20" s="328"/>
      <c r="E20" s="328"/>
      <c r="F20" s="329"/>
      <c r="G20" s="328"/>
      <c r="H20" s="327"/>
      <c r="I20" s="328"/>
      <c r="J20" s="328"/>
      <c r="K20" s="328"/>
      <c r="L20" s="329"/>
      <c r="M20" s="48"/>
      <c r="N20" s="48"/>
      <c r="O20" s="48"/>
      <c r="P20" s="48"/>
      <c r="Q20" s="48"/>
      <c r="R20" s="34"/>
      <c r="S20" s="34"/>
    </row>
    <row r="21" spans="1:19" ht="14.45" customHeight="1">
      <c r="B21" s="327"/>
      <c r="C21" s="330"/>
      <c r="D21" s="330"/>
      <c r="E21" s="330"/>
      <c r="F21" s="331"/>
      <c r="G21" s="330"/>
      <c r="H21" s="327"/>
      <c r="I21" s="330"/>
      <c r="J21" s="330"/>
      <c r="K21" s="330"/>
      <c r="L21" s="331"/>
      <c r="M21" s="49"/>
      <c r="N21" s="49"/>
      <c r="O21" s="49"/>
      <c r="P21" s="49"/>
      <c r="Q21" s="49"/>
      <c r="R21" s="34"/>
      <c r="S21" s="34"/>
    </row>
    <row r="22" spans="1:19" ht="14.45" customHeight="1">
      <c r="B22" s="332"/>
      <c r="C22" s="343"/>
      <c r="D22" s="343"/>
      <c r="E22" s="343"/>
      <c r="F22" s="344"/>
      <c r="G22" s="343"/>
      <c r="H22" s="332"/>
      <c r="I22" s="343"/>
      <c r="J22" s="343"/>
      <c r="K22" s="343"/>
      <c r="L22" s="344"/>
      <c r="M22" s="49"/>
      <c r="N22" s="49"/>
      <c r="O22" s="49"/>
      <c r="P22" s="49"/>
      <c r="Q22" s="49"/>
      <c r="R22" s="34"/>
      <c r="S22" s="34"/>
    </row>
    <row r="23" spans="1:19" ht="14.45" customHeight="1">
      <c r="B23" s="332"/>
      <c r="C23" s="333"/>
      <c r="D23" s="333"/>
      <c r="E23" s="333"/>
      <c r="F23" s="334"/>
      <c r="G23" s="333"/>
      <c r="H23" s="332"/>
      <c r="I23" s="333"/>
      <c r="J23" s="333"/>
      <c r="K23" s="333"/>
      <c r="L23" s="334"/>
      <c r="M23" s="49"/>
      <c r="N23" s="49"/>
      <c r="O23" s="49"/>
      <c r="P23" s="49"/>
      <c r="Q23" s="49"/>
      <c r="R23" s="34"/>
      <c r="S23" s="34"/>
    </row>
    <row r="24" spans="1:19" ht="15" customHeight="1">
      <c r="B24" s="332"/>
      <c r="C24" s="333"/>
      <c r="D24" s="333"/>
      <c r="E24" s="333"/>
      <c r="F24" s="334"/>
      <c r="G24" s="333"/>
      <c r="H24" s="332"/>
      <c r="I24" s="333"/>
      <c r="J24" s="333"/>
      <c r="K24" s="333"/>
      <c r="L24" s="334"/>
      <c r="M24" s="49"/>
      <c r="N24" s="49"/>
      <c r="O24" s="49"/>
      <c r="P24" s="49"/>
      <c r="Q24" s="49"/>
      <c r="R24" s="34"/>
      <c r="S24" s="34"/>
    </row>
    <row r="25" spans="1:19" ht="18.75">
      <c r="B25" s="332"/>
      <c r="C25" s="333"/>
      <c r="D25" s="333"/>
      <c r="E25" s="333"/>
      <c r="F25" s="334"/>
      <c r="G25" s="333"/>
      <c r="H25" s="332"/>
      <c r="I25" s="333"/>
      <c r="J25" s="333"/>
      <c r="K25" s="333"/>
      <c r="L25" s="334"/>
      <c r="M25" s="49"/>
      <c r="N25" s="49"/>
      <c r="O25" s="49"/>
      <c r="P25" s="49"/>
      <c r="Q25" s="49"/>
      <c r="R25" s="26"/>
      <c r="S25" s="26"/>
    </row>
    <row r="26" spans="1:19" ht="15" customHeight="1">
      <c r="B26" s="332"/>
      <c r="C26" s="333"/>
      <c r="D26" s="333"/>
      <c r="E26" s="333"/>
      <c r="F26" s="334"/>
      <c r="G26" s="333"/>
      <c r="H26" s="332"/>
      <c r="I26" s="333"/>
      <c r="J26" s="333"/>
      <c r="K26" s="333"/>
      <c r="L26" s="334"/>
      <c r="M26" s="49"/>
      <c r="N26" s="49"/>
      <c r="O26" s="49"/>
      <c r="P26" s="49"/>
      <c r="Q26" s="49"/>
      <c r="R26" s="40"/>
      <c r="S26" s="40"/>
    </row>
    <row r="27" spans="1:19" ht="14.45" customHeight="1">
      <c r="B27" s="332"/>
      <c r="C27" s="333"/>
      <c r="D27" s="333"/>
      <c r="E27" s="333"/>
      <c r="F27" s="334"/>
      <c r="G27" s="333"/>
      <c r="H27" s="332"/>
      <c r="I27" s="333"/>
      <c r="J27" s="333"/>
      <c r="K27" s="333"/>
      <c r="L27" s="334"/>
      <c r="M27" s="49"/>
      <c r="N27" s="49"/>
      <c r="O27" s="49"/>
      <c r="P27" s="49"/>
      <c r="Q27" s="49"/>
      <c r="R27" s="45"/>
      <c r="S27" s="45"/>
    </row>
    <row r="28" spans="1:19" ht="14.45" customHeight="1" thickBot="1">
      <c r="B28" s="345"/>
      <c r="C28" s="346"/>
      <c r="D28" s="346"/>
      <c r="E28" s="346"/>
      <c r="F28" s="347"/>
      <c r="G28" s="333"/>
      <c r="H28" s="345"/>
      <c r="I28" s="346"/>
      <c r="J28" s="346"/>
      <c r="K28" s="346"/>
      <c r="L28" s="347"/>
      <c r="M28" s="49"/>
      <c r="N28" s="49"/>
      <c r="O28" s="49"/>
      <c r="P28" s="49"/>
      <c r="Q28" s="49"/>
      <c r="R28" s="34"/>
      <c r="S28" s="34"/>
    </row>
    <row r="29" spans="1:19" ht="18.75">
      <c r="B29" s="348" t="s">
        <v>28</v>
      </c>
      <c r="C29" s="36"/>
      <c r="D29" s="36"/>
      <c r="E29" s="28"/>
      <c r="F29" s="36"/>
      <c r="G29" s="28"/>
      <c r="H29" s="348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4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19.5" thickBot="1">
      <c r="B31" s="349" t="s">
        <v>70</v>
      </c>
      <c r="C31" s="350"/>
      <c r="D31" s="350"/>
      <c r="E31" s="350"/>
      <c r="F31" s="351"/>
      <c r="G31" s="51"/>
      <c r="M31" s="47"/>
      <c r="N31" s="49"/>
      <c r="O31" s="49"/>
      <c r="P31" s="49"/>
      <c r="Q31" s="49"/>
      <c r="R31" s="34"/>
      <c r="S31" s="34"/>
    </row>
    <row r="32" spans="1:19" ht="14.45" customHeight="1">
      <c r="A32" s="101"/>
      <c r="B32" s="352"/>
      <c r="C32" s="353" t="s">
        <v>78</v>
      </c>
      <c r="D32" s="353" t="s">
        <v>79</v>
      </c>
      <c r="E32" s="353" t="s">
        <v>80</v>
      </c>
      <c r="F32" s="354" t="s">
        <v>116</v>
      </c>
      <c r="G32" s="48"/>
      <c r="M32" s="26"/>
      <c r="N32" s="47"/>
      <c r="O32" s="47"/>
      <c r="P32" s="47"/>
      <c r="Q32" s="47"/>
      <c r="R32" s="34"/>
      <c r="S32" s="34"/>
    </row>
    <row r="33" spans="1:19" ht="18.75">
      <c r="A33" s="101"/>
      <c r="B33" s="355" t="s">
        <v>102</v>
      </c>
      <c r="C33" s="356" t="s">
        <v>71</v>
      </c>
      <c r="D33" s="357">
        <v>45762</v>
      </c>
      <c r="E33" s="358">
        <v>8.5000000000000006E-2</v>
      </c>
      <c r="F33" s="359">
        <v>0.43834366181969014</v>
      </c>
      <c r="G33" s="57"/>
      <c r="M33" s="51"/>
      <c r="N33" s="44"/>
      <c r="O33" s="33"/>
      <c r="P33" s="33"/>
      <c r="Q33" s="33"/>
      <c r="R33" s="33"/>
      <c r="S33" s="33"/>
    </row>
    <row r="34" spans="1:19" ht="14.45" customHeight="1">
      <c r="A34" s="101"/>
      <c r="B34" s="355" t="s">
        <v>122</v>
      </c>
      <c r="C34" s="356" t="s">
        <v>71</v>
      </c>
      <c r="D34" s="357">
        <v>45763</v>
      </c>
      <c r="E34" s="358">
        <v>8.5000000000000006E-2</v>
      </c>
      <c r="F34" s="359">
        <v>1.3401709899685201</v>
      </c>
      <c r="G34" s="58"/>
      <c r="M34" s="48"/>
      <c r="N34" s="51"/>
      <c r="O34" s="51"/>
      <c r="P34" s="51"/>
      <c r="Q34" s="4"/>
      <c r="R34" s="34"/>
      <c r="S34" s="34"/>
    </row>
    <row r="35" spans="1:19" ht="18.75">
      <c r="A35" s="101"/>
      <c r="B35" s="355" t="s">
        <v>81</v>
      </c>
      <c r="C35" s="356" t="s">
        <v>71</v>
      </c>
      <c r="D35" s="357">
        <v>46402</v>
      </c>
      <c r="E35" s="358">
        <v>0.08</v>
      </c>
      <c r="F35" s="359">
        <v>1.9355454599673199</v>
      </c>
      <c r="G35" s="49"/>
      <c r="M35" s="49"/>
      <c r="N35" s="48"/>
      <c r="O35" s="48"/>
      <c r="P35" s="48"/>
      <c r="Q35" s="48"/>
      <c r="R35" s="33"/>
      <c r="S35" s="33"/>
    </row>
    <row r="36" spans="1:19" ht="14.45" customHeight="1">
      <c r="A36" s="101"/>
      <c r="B36" s="355" t="s">
        <v>125</v>
      </c>
      <c r="C36" s="356" t="s">
        <v>117</v>
      </c>
      <c r="D36" s="357">
        <v>47041</v>
      </c>
      <c r="E36" s="358">
        <v>8.5000000000000006E-2</v>
      </c>
      <c r="F36" s="359">
        <v>3.2775680416857855</v>
      </c>
      <c r="G36" s="49"/>
      <c r="M36" s="49"/>
      <c r="N36" s="49"/>
      <c r="O36" s="49"/>
      <c r="P36" s="49"/>
      <c r="Q36" s="49"/>
      <c r="R36" s="34"/>
      <c r="S36" s="34"/>
    </row>
    <row r="37" spans="1:19" ht="18.75">
      <c r="A37" s="101"/>
      <c r="B37" s="355" t="s">
        <v>82</v>
      </c>
      <c r="C37" s="356" t="s">
        <v>117</v>
      </c>
      <c r="D37" s="357">
        <v>47498</v>
      </c>
      <c r="E37" s="358">
        <v>0.08</v>
      </c>
      <c r="F37" s="359">
        <v>4.0503119924731497</v>
      </c>
      <c r="G37" s="49"/>
      <c r="M37" s="49"/>
      <c r="N37" s="49"/>
      <c r="O37" s="49"/>
      <c r="P37" s="49"/>
      <c r="Q37" s="49"/>
      <c r="R37" s="33"/>
      <c r="S37" s="33"/>
    </row>
    <row r="38" spans="1:19" ht="14.45" customHeight="1">
      <c r="A38" s="101"/>
      <c r="B38" s="355" t="s">
        <v>103</v>
      </c>
      <c r="C38" s="356" t="s">
        <v>83</v>
      </c>
      <c r="D38" s="357">
        <v>48319</v>
      </c>
      <c r="E38" s="358">
        <v>0.09</v>
      </c>
      <c r="F38" s="359">
        <v>5.2531393500554024</v>
      </c>
      <c r="G38" s="49"/>
      <c r="M38" s="49"/>
      <c r="N38" s="49"/>
      <c r="O38" s="49"/>
      <c r="P38" s="49"/>
      <c r="Q38" s="49"/>
      <c r="R38" s="34"/>
      <c r="S38" s="34"/>
    </row>
    <row r="39" spans="1:19" ht="18.75">
      <c r="A39" s="101"/>
      <c r="B39" s="355" t="s">
        <v>104</v>
      </c>
      <c r="C39" s="356" t="s">
        <v>118</v>
      </c>
      <c r="D39" s="357">
        <v>49505</v>
      </c>
      <c r="E39" s="358">
        <v>9.5000000000000001E-2</v>
      </c>
      <c r="F39" s="359">
        <v>6.2404858747646283</v>
      </c>
      <c r="G39" s="49"/>
      <c r="M39" s="49"/>
      <c r="N39" s="49"/>
      <c r="O39" s="49"/>
      <c r="P39" s="49"/>
      <c r="Q39" s="49"/>
      <c r="R39" s="34"/>
      <c r="S39" s="34"/>
    </row>
    <row r="40" spans="1:19" ht="14.45" customHeight="1">
      <c r="A40" s="101"/>
      <c r="B40" s="355" t="s">
        <v>105</v>
      </c>
      <c r="C40" s="356" t="s">
        <v>107</v>
      </c>
      <c r="D40" s="357">
        <v>50236</v>
      </c>
      <c r="E40" s="358">
        <v>9.5000000000000001E-2</v>
      </c>
      <c r="F40" s="359">
        <v>6.7611220537218415</v>
      </c>
      <c r="G40" s="49"/>
      <c r="M40" s="49"/>
      <c r="N40" s="49"/>
      <c r="O40" s="49"/>
      <c r="P40" s="49"/>
      <c r="Q40" s="49"/>
      <c r="R40" s="34"/>
      <c r="S40" s="34"/>
    </row>
    <row r="41" spans="1:19" ht="18.75">
      <c r="A41" s="101"/>
      <c r="B41" s="355" t="s">
        <v>106</v>
      </c>
      <c r="C41" s="356" t="s">
        <v>108</v>
      </c>
      <c r="D41" s="357">
        <v>51424</v>
      </c>
      <c r="E41" s="358">
        <v>9.8000000000000004E-2</v>
      </c>
      <c r="F41" s="359">
        <v>7.4655107929021218</v>
      </c>
      <c r="G41" s="49"/>
      <c r="M41" s="49"/>
      <c r="N41" s="49"/>
      <c r="O41" s="49"/>
      <c r="P41" s="49"/>
      <c r="Q41" s="49"/>
      <c r="R41" s="34"/>
      <c r="S41" s="34"/>
    </row>
    <row r="42" spans="1:19" ht="18.75">
      <c r="A42" s="101"/>
      <c r="B42" s="355" t="s">
        <v>119</v>
      </c>
      <c r="C42" s="356" t="s">
        <v>110</v>
      </c>
      <c r="D42" s="357">
        <v>52427</v>
      </c>
      <c r="E42" s="358">
        <v>0.1</v>
      </c>
      <c r="F42" s="359">
        <v>7.5572975750342692</v>
      </c>
      <c r="G42" s="49"/>
      <c r="M42" s="49"/>
      <c r="N42" s="49"/>
      <c r="O42" s="49"/>
      <c r="P42" s="49"/>
      <c r="Q42" s="49"/>
      <c r="R42" s="34"/>
      <c r="S42" s="34"/>
    </row>
    <row r="43" spans="1:19" ht="14.45" customHeight="1">
      <c r="A43" s="101"/>
      <c r="B43" s="355" t="s">
        <v>109</v>
      </c>
      <c r="C43" s="356" t="s">
        <v>110</v>
      </c>
      <c r="D43" s="357">
        <v>53158</v>
      </c>
      <c r="E43" s="358">
        <v>9.8500000000000004E-2</v>
      </c>
      <c r="F43" s="359">
        <v>7.7748797167984423</v>
      </c>
      <c r="G43" s="54"/>
      <c r="M43" s="49"/>
      <c r="N43" s="49"/>
      <c r="O43" s="49"/>
      <c r="P43" s="49"/>
      <c r="Q43" s="49"/>
      <c r="R43" s="34"/>
      <c r="S43" s="34"/>
    </row>
    <row r="44" spans="1:19" ht="18.75">
      <c r="A44" s="101"/>
      <c r="B44" s="355" t="s">
        <v>123</v>
      </c>
      <c r="C44" s="356" t="s">
        <v>124</v>
      </c>
      <c r="D44" s="357">
        <v>54346</v>
      </c>
      <c r="E44" s="358">
        <v>0.1</v>
      </c>
      <c r="F44" s="359">
        <v>8.2137631199584238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45" customHeight="1" thickBot="1">
      <c r="A45" s="101"/>
      <c r="B45" s="360" t="s">
        <v>120</v>
      </c>
      <c r="C45" s="361" t="s">
        <v>124</v>
      </c>
      <c r="D45" s="361">
        <v>54984</v>
      </c>
      <c r="E45" s="362">
        <v>0.10249999999999999</v>
      </c>
      <c r="F45" s="363">
        <v>8.1161816131557565</v>
      </c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8.75">
      <c r="B46" s="348" t="s">
        <v>28</v>
      </c>
      <c r="F46" s="28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8.75"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8.7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45" customHeight="1">
      <c r="B51" s="4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8.75">
      <c r="B52" s="43"/>
      <c r="C52" s="37"/>
      <c r="D52" s="37"/>
      <c r="E52" s="37"/>
      <c r="F52" s="37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8.75">
      <c r="B53" s="4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8.75">
      <c r="B54" s="43"/>
      <c r="C54" s="37"/>
      <c r="D54" s="37"/>
      <c r="E54" s="37"/>
      <c r="F54" s="37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8.75">
      <c r="B55" s="43"/>
      <c r="C55" s="29"/>
      <c r="D55" s="38"/>
      <c r="E55" s="38"/>
      <c r="F55" s="29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8.75">
      <c r="B56" s="43"/>
      <c r="C56" s="37"/>
      <c r="D56" s="37"/>
      <c r="E56" s="37"/>
      <c r="F56" s="37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8.75">
      <c r="B57" s="43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8.75">
      <c r="B58" s="43"/>
      <c r="C58" s="37"/>
      <c r="D58" s="37"/>
      <c r="E58" s="37"/>
      <c r="F58" s="37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8.75">
      <c r="B59" s="43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8.75">
      <c r="B60" s="43"/>
      <c r="C60" s="37"/>
      <c r="D60" s="37"/>
      <c r="E60" s="37"/>
      <c r="F60" s="37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8.75">
      <c r="B61" s="4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8.75">
      <c r="B62" s="43"/>
      <c r="C62" s="37"/>
      <c r="D62" s="37"/>
      <c r="E62" s="37"/>
      <c r="F62" s="37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8.75">
      <c r="B63" s="43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45" customHeight="1">
      <c r="B64" s="43"/>
      <c r="C64" s="37"/>
      <c r="D64" s="37"/>
      <c r="E64" s="37"/>
      <c r="F64" s="37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8.7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8.7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8.7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45" customHeight="1">
      <c r="B68" s="41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8.75">
      <c r="B69" s="43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8.75">
      <c r="B70" s="43"/>
      <c r="C70" s="37"/>
      <c r="D70" s="37"/>
      <c r="E70" s="37"/>
      <c r="F70" s="37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8.75">
      <c r="B71" s="4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8.75">
      <c r="B72" s="43"/>
      <c r="C72" s="37"/>
      <c r="D72" s="37"/>
      <c r="E72" s="37"/>
      <c r="F72" s="37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8.75">
      <c r="B73" s="43"/>
      <c r="C73" s="29"/>
      <c r="D73" s="38"/>
      <c r="E73" s="38"/>
      <c r="F73" s="29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8.75">
      <c r="B74" s="43"/>
      <c r="C74" s="37"/>
      <c r="D74" s="37"/>
      <c r="E74" s="37"/>
      <c r="F74" s="37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8.75">
      <c r="B75" s="4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8.75">
      <c r="B76" s="43"/>
      <c r="C76" s="37"/>
      <c r="D76" s="37"/>
      <c r="E76" s="37"/>
      <c r="F76" s="37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8.75">
      <c r="B77" s="43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8.75">
      <c r="B78" s="43"/>
      <c r="C78" s="37"/>
      <c r="D78" s="37"/>
      <c r="E78" s="37"/>
      <c r="F78" s="37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8.75">
      <c r="B79" s="4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8.75">
      <c r="B80" s="43"/>
      <c r="C80" s="37"/>
      <c r="D80" s="37"/>
      <c r="E80" s="37"/>
      <c r="F80" s="37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8.75">
      <c r="B81" s="43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8.75">
      <c r="B82" s="43"/>
      <c r="C82" s="37"/>
      <c r="D82" s="37"/>
      <c r="E82" s="37"/>
      <c r="F82" s="37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8.75">
      <c r="B83" s="30"/>
      <c r="C83" s="30"/>
      <c r="D83" s="30"/>
      <c r="E83" s="30"/>
      <c r="F83" s="30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8.75"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8.7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8.7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8.75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8.7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8.7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8.7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8.7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8.7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8.7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8.7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8.7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8.75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70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Q7J3DAC65AC3-319683557-83252</_dlc_DocId>
    <_dlc_DocIdUrl xmlns="de78180c-5652-4c5d-8a9a-156773edc824">
      <Url>https://ijgnamibia.sharepoint.com/sites/IJG/_layouts/15/DocIdRedir.aspx?ID=Q7J3DAC65AC3-319683557-83252</Url>
      <Description>Q7J3DAC65AC3-319683557-83252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Zane Feris</cp:lastModifiedBy>
  <cp:lastPrinted>2012-01-05T09:39:11Z</cp:lastPrinted>
  <dcterms:created xsi:type="dcterms:W3CDTF">2010-10-15T13:05:00Z</dcterms:created>
  <dcterms:modified xsi:type="dcterms:W3CDTF">2024-11-01T07:34:43Z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990d4fed-fb41-4622-b89f-89899cadb5f0</vt:lpwstr>
  </property>
  <property fmtid="{D5CDD505-2E9C-101B-9397-08002B2CF9AE}" pid="4" name="MediaServiceImageTags">
    <vt:lpwstr/>
  </property>
</Properties>
</file>