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2\"/>
    </mc:Choice>
  </mc:AlternateContent>
  <xr:revisionPtr revIDLastSave="0" documentId="13_ncr:1_{6254242E-5501-4293-ABF2-8A4F4F130691}" xr6:coauthVersionLast="47" xr6:coauthVersionMax="47" xr10:uidLastSave="{00000000-0000-0000-0000-000000000000}"/>
  <bookViews>
    <workbookView xWindow="28680" yWindow="-120" windowWidth="29040" windowHeight="1644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P84" i="10" l="1"/>
  <c r="J96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6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10" l="1"/>
  <c r="C51" i="2"/>
  <c r="C7" i="4"/>
  <c r="C9" i="4" l="1"/>
  <c r="C9" i="10"/>
  <c r="H51" i="2"/>
  <c r="I7" i="10"/>
  <c r="I7" i="4"/>
  <c r="M7" i="10"/>
  <c r="C26" i="4"/>
  <c r="H7" i="4"/>
  <c r="G51" i="2"/>
  <c r="H7" i="10"/>
  <c r="C11" i="4"/>
  <c r="C11" i="10"/>
  <c r="I9" i="10"/>
  <c r="I9" i="4"/>
  <c r="G11" i="4"/>
  <c r="G11" i="10"/>
  <c r="G9" i="10"/>
  <c r="G9" i="4"/>
  <c r="G7" i="4"/>
  <c r="G7" i="10"/>
  <c r="F51" i="2"/>
  <c r="J9" i="10"/>
  <c r="J9" i="4"/>
  <c r="H9" i="10"/>
  <c r="H9" i="4"/>
  <c r="F9" i="4"/>
  <c r="F9" i="10"/>
  <c r="F7" i="4"/>
  <c r="E51" i="2"/>
  <c r="F7" i="10"/>
  <c r="J7" i="10"/>
  <c r="J7" i="4"/>
  <c r="I51" i="2"/>
  <c r="H11" i="4"/>
  <c r="H11" i="10"/>
  <c r="E11" i="10"/>
  <c r="E11" i="4"/>
  <c r="E9" i="4"/>
  <c r="E9" i="10"/>
  <c r="E7" i="4"/>
  <c r="E7" i="10"/>
  <c r="J11" i="4"/>
  <c r="J11" i="10"/>
  <c r="I11" i="10"/>
  <c r="I11" i="4"/>
  <c r="F11" i="4"/>
  <c r="F11" i="10"/>
  <c r="D11" i="4"/>
  <c r="D11" i="10"/>
  <c r="D9" i="4"/>
  <c r="D9" i="10"/>
  <c r="D7" i="4"/>
  <c r="D51" i="2"/>
  <c r="D7" i="10"/>
  <c r="O11" i="10" l="1"/>
  <c r="E30" i="4"/>
  <c r="O7" i="10"/>
  <c r="E26" i="4"/>
  <c r="F30" i="4"/>
  <c r="P11" i="10"/>
  <c r="I26" i="4"/>
  <c r="S7" i="10"/>
  <c r="D30" i="4"/>
  <c r="N11" i="10"/>
  <c r="C28" i="4"/>
  <c r="M9" i="10"/>
  <c r="H26" i="4"/>
  <c r="R7" i="10"/>
  <c r="R9" i="10"/>
  <c r="H28" i="4"/>
  <c r="T9" i="10"/>
  <c r="J28" i="4"/>
  <c r="Q11" i="10"/>
  <c r="G30" i="4"/>
  <c r="E28" i="4"/>
  <c r="O9" i="10"/>
  <c r="D28" i="4"/>
  <c r="N9" i="10"/>
  <c r="C30" i="4"/>
  <c r="M11" i="10"/>
  <c r="Q9" i="10"/>
  <c r="G28" i="4"/>
  <c r="I28" i="4"/>
  <c r="S9" i="10"/>
  <c r="P9" i="10"/>
  <c r="F28" i="4"/>
  <c r="J26" i="4"/>
  <c r="T7" i="10"/>
  <c r="F26" i="4"/>
  <c r="P7" i="10"/>
  <c r="N7" i="10"/>
  <c r="D26" i="4"/>
  <c r="R11" i="10"/>
  <c r="H30" i="4"/>
  <c r="I30" i="4"/>
  <c r="S11" i="10"/>
  <c r="J30" i="4"/>
  <c r="T11" i="10"/>
  <c r="Q7" i="10"/>
  <c r="G26" i="4"/>
  <c r="H52" i="2"/>
  <c r="G52" i="2"/>
  <c r="I52" i="2" l="1"/>
  <c r="F52" i="2" l="1"/>
  <c r="C52" i="2"/>
  <c r="E52" i="2"/>
  <c r="D52" i="2"/>
</calcChain>
</file>

<file path=xl/sharedStrings.xml><?xml version="1.0" encoding="utf-8"?>
<sst xmlns="http://schemas.openxmlformats.org/spreadsheetml/2006/main" count="42432" uniqueCount="209">
  <si>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</si>
  <si>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</si>
  <si>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</si>
  <si>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</si>
  <si>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</si>
  <si>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</si>
  <si>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</si>
  <si>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</si>
  <si>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</si>
  <si>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</si>
  <si>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</si>
  <si>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</si>
  <si>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</si>
  <si>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</si>
  <si>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</si>
  <si>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</si>
  <si>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</si>
  <si>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</si>
  <si>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</si>
  <si>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</si>
  <si>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</si>
  <si>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</si>
  <si>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</si>
  <si>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</si>
  <si>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</si>
  <si>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</si>
  <si>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</si>
  <si>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</si>
  <si>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</si>
  <si>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</si>
  <si>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</si>
  <si>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</si>
  <si>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</si>
  <si>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</si>
  <si>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</si>
  <si>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</si>
  <si>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</si>
  <si>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</si>
  <si>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</si>
  <si>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</si>
  <si>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</si>
  <si>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</si>
  <si>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</si>
  <si>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</si>
  <si>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</si>
  <si>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</si>
  <si>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</si>
  <si>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</si>
  <si>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</si>
  <si>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</si>
  <si>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</si>
  <si>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</si>
  <si>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</si>
  <si>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</si>
  <si>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</si>
  <si>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</si>
  <si>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</si>
  <si>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</si>
  <si>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</si>
  <si>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</si>
  <si>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</si>
  <si>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</si>
  <si>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</si>
  <si>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</si>
  <si>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</si>
  <si>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</si>
  <si>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</si>
  <si>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</si>
  <si>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</si>
  <si>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</si>
  <si>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</si>
  <si>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</si>
  <si>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</si>
  <si>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</si>
  <si>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</si>
  <si>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</si>
  <si>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</si>
  <si>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</si>
  <si>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</si>
  <si>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</si>
  <si>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</si>
  <si>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</si>
  <si>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</si>
  <si>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</si>
  <si>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</si>
  <si>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</si>
  <si>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</si>
  <si>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</si>
  <si>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</si>
  <si>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</si>
  <si>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</si>
  <si>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</si>
  <si>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</si>
  <si>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</si>
  <si>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</si>
  <si>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</si>
  <si>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</si>
  <si>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</si>
  <si>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</si>
  <si>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</si>
  <si>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</si>
  <si>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</si>
  <si>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</si>
  <si>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</si>
  <si>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</si>
  <si>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</si>
  <si>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</si>
  <si>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</si>
  <si>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</si>
  <si>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</si>
  <si>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</si>
  <si>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</si>
  <si>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</si>
  <si>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</si>
  <si>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</si>
  <si>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</si>
  <si>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</si>
  <si>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</si>
  <si>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</si>
  <si>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</si>
  <si>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</si>
  <si>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</si>
  <si>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</si>
  <si>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</si>
  <si>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</si>
  <si>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</si>
  <si>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</si>
  <si>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</si>
  <si>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</si>
  <si>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</si>
  <si>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</si>
  <si>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</si>
  <si>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</si>
  <si>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</si>
  <si>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</si>
  <si>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</si>
  <si>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</si>
  <si>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</si>
  <si>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</si>
  <si>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+264 61 383 500</t>
  </si>
  <si>
    <t>hugo@ijg.net</t>
  </si>
  <si>
    <t>Suzette Agustinus</t>
  </si>
  <si>
    <t>suzette@ijg.net</t>
  </si>
  <si>
    <t>GC28</t>
  </si>
  <si>
    <t>BWFK22</t>
  </si>
  <si>
    <t>BWFi23</t>
  </si>
  <si>
    <t>BWFL23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</si>
  <si>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</si>
  <si>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</si>
  <si>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</si>
  <si>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</si>
  <si>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</si>
  <si>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</si>
  <si>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</si>
  <si>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</si>
  <si>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</si>
  <si>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</si>
  <si>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</si>
  <si>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</si>
  <si>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</si>
  <si>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</si>
  <si>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</si>
  <si>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</si>
  <si>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</si>
  <si>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</si>
  <si>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</si>
  <si>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</si>
  <si>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</si>
  <si>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</si>
  <si>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</si>
  <si>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</si>
  <si>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</si>
  <si>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</si>
  <si>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</si>
  <si>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</si>
  <si>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</si>
  <si>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</si>
  <si>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</si>
  <si>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</si>
  <si>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</si>
  <si>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</si>
  <si>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</si>
  <si>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</si>
  <si>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</si>
  <si>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</si>
  <si>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</si>
  <si>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</si>
  <si>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</si>
  <si>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</si>
  <si>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</si>
  <si>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</si>
  <si>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</si>
  <si>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</si>
  <si>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</si>
  <si>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</si>
  <si>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</si>
  <si>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</si>
  <si>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</si>
  <si>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</si>
  <si>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</si>
  <si>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</si>
  <si>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</si>
  <si>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</si>
  <si>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</si>
  <si>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</si>
  <si>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Maria Amutenya</t>
  </si>
  <si>
    <t>maria@ijg.net</t>
  </si>
  <si>
    <t>+264 61 383 510</t>
  </si>
  <si>
    <t xml:space="preserve">The NSX Overall Index closed at 1497.52 points at the end of August, down from 1565.33 points in July, losing 2.8% m/m on a total return basis in August compared to a 4.4% m/m  increase  in July. The NSX Local Index decreased 0.3% m/m compared to a 4.8% m/m decrease in July. Over the last 12 months the NSX Overall Index returned 3.5% against 6.8% for the Local Index. The best performing share on the NSX in August was Deep Yellow Limited, gaining 53.3%, while Celsius Resources Limited was the worst performer, dropping -16.7%.
The IJG All Bond Index (including Corporate Bonds) rose 0.7% m/m in August after a 2.2% m/m increase in July. Namibian bond premiums relative to SA yields generally decreased in August. The GC23 premium increased by 1bps to 121bps; the GC24 premium decreased by 1bps to -56bps; the GC25 premium increased by 1bps to -22bps; the GC26 premium increased by 8bps to -4bps; the GC27 premium decreased by 4bps to 70bps; the GC28 premium decreased by 37bps to -4bps; the GC30 premium increased by 1bps to 120bps; the GC32 premium decreased by 7bps to 77bps; the GC35 premium decreased by 10bps to 120bps; the GC37 premium decreased by 11bps to 149bps; the GC40 premium decreased by 3bps to 136bps; the GC43 premium was unchanged at 233bps; the GC45 premium decreased by 3bps to 253bps; the GC48 premium increased by 31bps to 305bps; and the GC50 premium decreased by 5bps to 313bps.
The IJG Money Market Index (including NCD’s) increased by 0.48% m/m in August after rising by 0.47% m/m in July.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</si>
</sst>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-2.816708999999995E-2</c:v>
                </c:pt>
                <c:pt idx="1">
                  <c:v>-3.0908299999999889E-3</c:v>
                </c:pt>
                <c:pt idx="2">
                  <c:v>6.7069490911295659E-3</c:v>
                </c:pt>
                <c:pt idx="3">
                  <c:v>4.8319082348933229E-3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-0.16326016936752485</c:v>
                </c:pt>
                <c:pt idx="1">
                  <c:v>-2.927252931357216E-2</c:v>
                </c:pt>
                <c:pt idx="2">
                  <c:v>1.9636414512768319E-2</c:v>
                </c:pt>
                <c:pt idx="3">
                  <c:v>1.3880957014337003E-2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3.5075741415794726E-2</c:v>
                </c:pt>
                <c:pt idx="1">
                  <c:v>6.809841645778536E-2</c:v>
                </c:pt>
                <c:pt idx="2">
                  <c:v>4.0828384191940348E-2</c:v>
                </c:pt>
                <c:pt idx="3">
                  <c:v>4.9379465487354279E-2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-6.8192394046560079E-3</c:v>
                </c:pt>
                <c:pt idx="1">
                  <c:v>-8.6741954185694858E-2</c:v>
                </c:pt>
                <c:pt idx="2">
                  <c:v>3.8267265540293138E-2</c:v>
                </c:pt>
                <c:pt idx="3">
                  <c:v>3.4409201796274047E-2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0.12867517872610268</c:v>
                </c:pt>
                <c:pt idx="1">
                  <c:v>-3.1252318799992018E-2</c:v>
                </c:pt>
                <c:pt idx="2">
                  <c:v>8.2050923310958299E-2</c:v>
                </c:pt>
                <c:pt idx="3">
                  <c:v>5.2982156551993009E-2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0.10100038418611025</c:v>
                </c:pt>
                <c:pt idx="1">
                  <c:v>2.5191733476925826E-3</c:v>
                </c:pt>
                <c:pt idx="2">
                  <c:v>9.8931037243786601E-2</c:v>
                </c:pt>
                <c:pt idx="3">
                  <c:v>6.2894948200924228E-2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9.8359399529399885E-2</c:v>
                </c:pt>
                <c:pt idx="1">
                  <c:v>0.11694614892901178</c:v>
                </c:pt>
                <c:pt idx="2">
                  <c:v>8.7516064967442908E-2</c:v>
                </c:pt>
                <c:pt idx="3">
                  <c:v>6.4191859086331959E-2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9FD7CE0F-B3BC-4483-99DA-8B0A65D7C20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-0.13037486811455032"/>
                  <c:y val="1.4562177565590148E-2"/>
                </c:manualLayout>
              </c:layout>
              <c:tx>
                <c:rich>
                  <a:bodyPr/>
                  <a:lstStyle/>
                  <a:p>
                    <a:fld id="{7B56D0C7-E4B5-44E0-96EB-71302F4D5AD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5102119804227881"/>
                  <c:y val="-3.0444267586495637E-2"/>
                </c:manualLayout>
              </c:layout>
              <c:tx>
                <c:rich>
                  <a:bodyPr/>
                  <a:lstStyle/>
                  <a:p>
                    <a:fld id="{48E42631-51BE-4EA3-8A06-19D5C03F118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5A5239D6-748A-4043-BA93-73CCE46E5AE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2251563479640511"/>
                  <c:y val="-3.652991694721288E-2"/>
                </c:manualLayout>
              </c:layout>
              <c:tx>
                <c:rich>
                  <a:bodyPr/>
                  <a:lstStyle/>
                  <a:p>
                    <a:fld id="{0C698ABC-CFB5-47FA-AC5B-2AB52CBFB44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EDC6A84F-3638-4700-8107-14F93FBD4FA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55987D8-7AF9-4919-A291-5D6DFEE48D1F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7F584EA-FFAD-4B6E-B8F1-2A770105CFD5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FE94631-A0B7-44B8-92D5-26DD1353AE14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18EDDE7-6106-4FA8-900E-EC5EFB81132A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9E60D2F-366D-445E-BF7E-6946EB1E438C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BD7C4F2-86C7-40D4-BEE0-484A18D35182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EF69B55-794A-4325-A9F6-69D5FE790D1D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0C8F1D1-BCFF-4B65-94F3-1E11E1B868D2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EFAADA5-1026-48A9-B991-3B62838AFB9E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1.125</c:v>
              </c:pt>
              <c:pt idx="1">
                <c:v>2.125</c:v>
              </c:pt>
              <c:pt idx="2">
                <c:v>2.625</c:v>
              </c:pt>
              <c:pt idx="3">
                <c:v>3.625</c:v>
              </c:pt>
              <c:pt idx="4">
                <c:v>4.375</c:v>
              </c:pt>
              <c:pt idx="5">
                <c:v>6.125</c:v>
              </c:pt>
              <c:pt idx="6">
                <c:v>7.375</c:v>
              </c:pt>
              <c:pt idx="7">
                <c:v>9.625</c:v>
              </c:pt>
              <c:pt idx="8">
                <c:v>12.875</c:v>
              </c:pt>
              <c:pt idx="9">
                <c:v>14.875</c:v>
              </c:pt>
              <c:pt idx="10">
                <c:v>18.125</c:v>
              </c:pt>
              <c:pt idx="11">
                <c:v>20.875</c:v>
              </c:pt>
              <c:pt idx="12">
                <c:v>22.875</c:v>
              </c:pt>
              <c:pt idx="13">
                <c:v>26.125</c:v>
              </c:pt>
              <c:pt idx="14">
                <c:v>27.875</c:v>
              </c:pt>
            </c:numLit>
          </c:xVal>
          <c:yVal>
            <c:numLit>
              <c:formatCode>General</c:formatCode>
              <c:ptCount val="15"/>
              <c:pt idx="0">
                <c:v>8.09</c:v>
              </c:pt>
              <c:pt idx="1">
                <c:v>8.4</c:v>
              </c:pt>
              <c:pt idx="2">
                <c:v>8.74</c:v>
              </c:pt>
              <c:pt idx="3">
                <c:v>8.9196000000000009</c:v>
              </c:pt>
              <c:pt idx="4">
                <c:v>9.66</c:v>
              </c:pt>
              <c:pt idx="5">
                <c:v>10.39</c:v>
              </c:pt>
              <c:pt idx="6">
                <c:v>11.629999999999999</c:v>
              </c:pt>
              <c:pt idx="7">
                <c:v>11.53</c:v>
              </c:pt>
              <c:pt idx="8">
                <c:v>12.34</c:v>
              </c:pt>
              <c:pt idx="9">
                <c:v>12.78923</c:v>
              </c:pt>
              <c:pt idx="10">
                <c:v>12.671209999999999</c:v>
              </c:pt>
              <c:pt idx="11">
                <c:v>13.715</c:v>
              </c:pt>
              <c:pt idx="12">
                <c:v>13.914999999999999</c:v>
              </c:pt>
              <c:pt idx="13">
                <c:v>14.35319</c:v>
              </c:pt>
              <c:pt idx="14">
                <c:v>14.434999999999999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4D1F9B1-F842-4392-A739-79B5AB436B5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6796A8-21A5-4A12-81E1-D092ACD79094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03AA83-3187-4F12-A645-C9684D11273C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8913DF0C-8E72-4377-8661-73B59F99995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BC7DB6E9-83C4-48D8-91A9-8D9F9930B70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617780B-9CF5-47BF-A53D-D91402987981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019D64D0-03D6-47EB-A6B4-DF546BACBB8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7C30D48D-2867-436A-BF48-050BC6B980D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5A04B24-8289-4A1F-9E26-DEC40828F7A1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B94D24E6-D789-4D38-9654-9A2333A9B15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0E3DB51-445E-473A-A30B-DEE675B70ACF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0F423FD-2BD9-495A-A54A-A75472D8C217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0">
                <c:v>0.49444444444444446</c:v>
              </c:pt>
              <c:pt idx="1">
                <c:v>4.3083333333333336</c:v>
              </c:pt>
              <c:pt idx="2">
                <c:v>7.416666666666667</c:v>
              </c:pt>
              <c:pt idx="3">
                <c:v>8.4944444444444436</c:v>
              </c:pt>
              <c:pt idx="4">
                <c:v>9.5833333333333339</c:v>
              </c:pt>
              <c:pt idx="5">
                <c:v>12.494444444444444</c:v>
              </c:pt>
              <c:pt idx="6">
                <c:v>13.583333333333334</c:v>
              </c:pt>
              <c:pt idx="7">
                <c:v>14.416666666666666</c:v>
              </c:pt>
              <c:pt idx="8">
                <c:v>17.416666666666668</c:v>
              </c:pt>
              <c:pt idx="9">
                <c:v>18.494444444444444</c:v>
              </c:pt>
              <c:pt idx="10">
                <c:v>21.416666666666668</c:v>
              </c:pt>
              <c:pt idx="11">
                <c:v>25.494444444444444</c:v>
              </c:pt>
            </c:numLit>
          </c:xVal>
          <c:yVal>
            <c:numLit>
              <c:formatCode>General</c:formatCode>
              <c:ptCount val="12"/>
              <c:pt idx="0">
                <c:v>6.88</c:v>
              </c:pt>
              <c:pt idx="1">
                <c:v>8.9600000000000009</c:v>
              </c:pt>
              <c:pt idx="2">
                <c:v>10.43</c:v>
              </c:pt>
              <c:pt idx="3">
                <c:v>10.76</c:v>
              </c:pt>
              <c:pt idx="4">
                <c:v>10.885</c:v>
              </c:pt>
              <c:pt idx="5">
                <c:v>11.145</c:v>
              </c:pt>
              <c:pt idx="6">
                <c:v>11.14</c:v>
              </c:pt>
              <c:pt idx="7">
                <c:v>11.295</c:v>
              </c:pt>
              <c:pt idx="8">
                <c:v>11.385</c:v>
              </c:pt>
              <c:pt idx="9">
                <c:v>11.315</c:v>
              </c:pt>
              <c:pt idx="10">
                <c:v>11.385</c:v>
              </c:pt>
              <c:pt idx="11">
                <c:v>11.305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96.036664353761438</c:v>
              </c:pt>
              <c:pt idx="40">
                <c:v>98.672926319914978</c:v>
              </c:pt>
              <c:pt idx="41">
                <c:v>100.64492379928571</c:v>
              </c:pt>
              <c:pt idx="42">
                <c:v>99.506199179265053</c:v>
              </c:pt>
              <c:pt idx="43">
                <c:v>101.31846712882488</c:v>
              </c:pt>
              <c:pt idx="44">
                <c:v>106.39361919365992</c:v>
              </c:pt>
              <c:pt idx="45">
                <c:v>106.58274265993192</c:v>
              </c:pt>
              <c:pt idx="46">
                <c:v>111.28465543466899</c:v>
              </c:pt>
              <c:pt idx="47">
                <c:v>103.78702210499188</c:v>
              </c:pt>
              <c:pt idx="48">
                <c:v>101.80840222598626</c:v>
              </c:pt>
              <c:pt idx="49">
                <c:v>100.85626415447469</c:v>
              </c:pt>
              <c:pt idx="50">
                <c:v>96.685530267295675</c:v>
              </c:pt>
              <c:pt idx="51">
                <c:v>90.353063863583401</c:v>
              </c:pt>
              <c:pt idx="52">
                <c:v>95.645991039213669</c:v>
              </c:pt>
              <c:pt idx="53">
                <c:v>89.242484472440722</c:v>
              </c:pt>
              <c:pt idx="54">
                <c:v>81.763996763823897</c:v>
              </c:pt>
              <c:pt idx="55">
                <c:v>80.404423333211085</c:v>
              </c:pt>
              <c:pt idx="56">
                <c:v>82.928237663427794</c:v>
              </c:pt>
              <c:pt idx="57">
                <c:v>94.778934788477159</c:v>
              </c:pt>
              <c:pt idx="58">
                <c:v>98.693677016656295</c:v>
              </c:pt>
              <c:pt idx="59">
                <c:v>95.156975064526861</c:v>
              </c:pt>
              <c:pt idx="60">
                <c:v>94.465821517807385</c:v>
              </c:pt>
              <c:pt idx="61">
                <c:v>100.36889623863365</c:v>
              </c:pt>
              <c:pt idx="62">
                <c:v>96.993791364817127</c:v>
              </c:pt>
              <c:pt idx="63">
                <c:v>100.0319278917373</c:v>
              </c:pt>
              <c:pt idx="64">
                <c:v>101.34604732845105</c:v>
              </c:pt>
              <c:pt idx="65">
                <c:v>104.81066330242149</c:v>
              </c:pt>
              <c:pt idx="66">
                <c:v>104.50073817103623</c:v>
              </c:pt>
              <c:pt idx="67">
                <c:v>108.31376110542101</c:v>
              </c:pt>
              <c:pt idx="68">
                <c:v>105.86901120351055</c:v>
              </c:pt>
              <c:pt idx="69">
                <c:v>105.62710051291053</c:v>
              </c:pt>
              <c:pt idx="70">
                <c:v>107.79784305555135</c:v>
              </c:pt>
              <c:pt idx="71">
                <c:v>104.60109801973898</c:v>
              </c:pt>
              <c:pt idx="72">
                <c:v>100.94173320661643</c:v>
              </c:pt>
              <c:pt idx="73">
                <c:v>110.27460397543376</c:v>
              </c:pt>
              <c:pt idx="74">
                <c:v>116.80683041652256</c:v>
              </c:pt>
              <c:pt idx="75">
                <c:v>114.23953309079781</c:v>
              </c:pt>
              <c:pt idx="76">
                <c:v>117.85555703172082</c:v>
              </c:pt>
              <c:pt idx="77">
                <c:v>122.55351524611929</c:v>
              </c:pt>
              <c:pt idx="78">
                <c:v>132.14308270709765</c:v>
              </c:pt>
              <c:pt idx="79">
                <c:v>138.14938224538335</c:v>
              </c:pt>
              <c:pt idx="80">
                <c:v>145.86267670428984</c:v>
              </c:pt>
              <c:pt idx="81">
                <c:v>141.36645969488012</c:v>
              </c:pt>
              <c:pt idx="82">
                <c:v>145.48008230554143</c:v>
              </c:pt>
              <c:pt idx="83">
                <c:v>137.6068457312478</c:v>
              </c:pt>
              <c:pt idx="84">
                <c:v>133.21801299349539</c:v>
              </c:pt>
              <c:pt idx="85">
                <c:v>137.6475119255291</c:v>
              </c:pt>
              <c:pt idx="86">
                <c:v>137.38584400535868</c:v>
              </c:pt>
              <c:pt idx="87">
                <c:v>137.17248378961833</c:v>
              </c:pt>
              <c:pt idx="88">
                <c:v>133.25511199755442</c:v>
              </c:pt>
              <c:pt idx="89">
                <c:v>133.09667166938934</c:v>
              </c:pt>
              <c:pt idx="90">
                <c:v>138.01965136109672</c:v>
              </c:pt>
              <c:pt idx="91">
                <c:v>143.45265691727494</c:v>
              </c:pt>
              <c:pt idx="92">
                <c:v>144.12057248788176</c:v>
              </c:pt>
              <c:pt idx="93">
                <c:v>141.24032284671145</c:v>
              </c:pt>
              <c:pt idx="94">
                <c:v>147.49557426494661</c:v>
              </c:pt>
              <c:pt idx="95">
                <c:v>143.59195639645054</c:v>
              </c:pt>
              <c:pt idx="96">
                <c:v>148.9169205074565</c:v>
              </c:pt>
              <c:pt idx="97">
                <c:v>137.20698738027318</c:v>
              </c:pt>
              <c:pt idx="98">
                <c:v>131.43125924650059</c:v>
              </c:pt>
              <c:pt idx="99">
                <c:v>137.82880722158325</c:v>
              </c:pt>
              <c:pt idx="100">
                <c:v>145.17205041273476</c:v>
              </c:pt>
              <c:pt idx="101">
                <c:v>141.66425815861183</c:v>
              </c:pt>
              <c:pt idx="102">
                <c:v>144.43351107709637</c:v>
              </c:pt>
              <c:pt idx="103">
                <c:v>137.15507315338826</c:v>
              </c:pt>
              <c:pt idx="104">
                <c:v>126.86364223932378</c:v>
              </c:pt>
              <c:pt idx="105">
                <c:v>100.6665538441879</c:v>
              </c:pt>
              <c:pt idx="106">
                <c:v>112.92321010748701</c:v>
              </c:pt>
              <c:pt idx="107">
                <c:v>114.60215239536514</c:v>
              </c:pt>
              <c:pt idx="108">
                <c:v>120.64718672991586</c:v>
              </c:pt>
              <c:pt idx="109">
                <c:v>124.86597755548758</c:v>
              </c:pt>
              <c:pt idx="110">
                <c:v>120.99350899355925</c:v>
              </c:pt>
              <c:pt idx="111">
                <c:v>124.17975205939564</c:v>
              </c:pt>
              <c:pt idx="112">
                <c:v>115.49337840284092</c:v>
              </c:pt>
              <c:pt idx="113">
                <c:v>134.06286575596329</c:v>
              </c:pt>
              <c:pt idx="114">
                <c:v>141.9054093398214</c:v>
              </c:pt>
              <c:pt idx="115">
                <c:v>141.90767982637084</c:v>
              </c:pt>
              <c:pt idx="116">
                <c:v>153.72064272583728</c:v>
              </c:pt>
              <c:pt idx="117">
                <c:v>156.05196999341732</c:v>
              </c:pt>
              <c:pt idx="118">
                <c:v>162.56401870124262</c:v>
              </c:pt>
              <c:pt idx="119">
                <c:v>168.09753533381419</c:v>
              </c:pt>
              <c:pt idx="120">
                <c:v>161.4650789796832</c:v>
              </c:pt>
              <c:pt idx="121">
                <c:v>171.19092801202441</c:v>
              </c:pt>
              <c:pt idx="122">
                <c:v>182.5717009062638</c:v>
              </c:pt>
              <c:pt idx="123">
                <c:v>174.04249875502586</c:v>
              </c:pt>
              <c:pt idx="124">
                <c:v>176.70935196344911</c:v>
              </c:pt>
              <c:pt idx="125">
                <c:v>176.31458327116277</c:v>
              </c:pt>
              <c:pt idx="126">
                <c:v>190.27305619957417</c:v>
              </c:pt>
              <c:pt idx="127">
                <c:v>196.2548605403764</c:v>
              </c:pt>
              <c:pt idx="128">
                <c:v>215.8999720804681</c:v>
              </c:pt>
              <c:pt idx="129">
                <c:v>230.46026619757487</c:v>
              </c:pt>
              <c:pt idx="130">
                <c:v>220.97981576474763</c:v>
              </c:pt>
              <c:pt idx="131">
                <c:v>231.28520947293663</c:v>
              </c:pt>
              <c:pt idx="132">
                <c:v>190.69429903121366</c:v>
              </c:pt>
              <c:pt idx="133">
                <c:v>199.13458888954636</c:v>
              </c:pt>
              <c:pt idx="134">
                <c:v>193.52554700218153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103.14110424214202</c:v>
              </c:pt>
              <c:pt idx="40">
                <c:v>104.90696770552381</c:v>
              </c:pt>
              <c:pt idx="41">
                <c:v>112.30837814079972</c:v>
              </c:pt>
              <c:pt idx="42">
                <c:v>112.1483667243391</c:v>
              </c:pt>
              <c:pt idx="43">
                <c:v>115.32438783817464</c:v>
              </c:pt>
              <c:pt idx="44">
                <c:v>117.8781559736219</c:v>
              </c:pt>
              <c:pt idx="45">
                <c:v>121.27121542318812</c:v>
              </c:pt>
              <c:pt idx="46">
                <c:v>125.94008903355335</c:v>
              </c:pt>
              <c:pt idx="47">
                <c:v>126.78277832778635</c:v>
              </c:pt>
              <c:pt idx="48">
                <c:v>128.05715055329108</c:v>
              </c:pt>
              <c:pt idx="49">
                <c:v>131.92596536569147</c:v>
              </c:pt>
              <c:pt idx="50">
                <c:v>137.38926007123098</c:v>
              </c:pt>
              <c:pt idx="51">
                <c:v>143.38007287655688</c:v>
              </c:pt>
              <c:pt idx="52">
                <c:v>146.88541849446338</c:v>
              </c:pt>
              <c:pt idx="53">
                <c:v>148.51630817812085</c:v>
              </c:pt>
              <c:pt idx="54">
                <c:v>150.5798497125582</c:v>
              </c:pt>
              <c:pt idx="55">
                <c:v>149.96584750929009</c:v>
              </c:pt>
              <c:pt idx="56">
                <c:v>154.35160263962197</c:v>
              </c:pt>
              <c:pt idx="57">
                <c:v>155.67138522629037</c:v>
              </c:pt>
              <c:pt idx="58">
                <c:v>159.18252348487184</c:v>
              </c:pt>
              <c:pt idx="59">
                <c:v>163.5526036470865</c:v>
              </c:pt>
              <c:pt idx="60">
                <c:v>164.54576521216069</c:v>
              </c:pt>
              <c:pt idx="61">
                <c:v>167.60236734674177</c:v>
              </c:pt>
              <c:pt idx="62">
                <c:v>169.8080145010249</c:v>
              </c:pt>
              <c:pt idx="63">
                <c:v>172.42815216477572</c:v>
              </c:pt>
              <c:pt idx="64">
                <c:v>173.92913922937009</c:v>
              </c:pt>
              <c:pt idx="65">
                <c:v>173.24037983802179</c:v>
              </c:pt>
              <c:pt idx="66">
                <c:v>173.37031012290032</c:v>
              </c:pt>
              <c:pt idx="67">
                <c:v>175.84049030153142</c:v>
              </c:pt>
              <c:pt idx="68">
                <c:v>183.0504779253651</c:v>
              </c:pt>
              <c:pt idx="69">
                <c:v>183.32011127934916</c:v>
              </c:pt>
              <c:pt idx="70">
                <c:v>183.54981137878218</c:v>
              </c:pt>
              <c:pt idx="71">
                <c:v>183.67315685202871</c:v>
              </c:pt>
              <c:pt idx="72">
                <c:v>184.2644007439354</c:v>
              </c:pt>
              <c:pt idx="73">
                <c:v>184.26128299027482</c:v>
              </c:pt>
              <c:pt idx="74">
                <c:v>187.00309088117012</c:v>
              </c:pt>
              <c:pt idx="75">
                <c:v>194.71509834910958</c:v>
              </c:pt>
              <c:pt idx="76">
                <c:v>195.80608704515964</c:v>
              </c:pt>
              <c:pt idx="77">
                <c:v>195.82410120516781</c:v>
              </c:pt>
              <c:pt idx="78">
                <c:v>198.33789519233855</c:v>
              </c:pt>
              <c:pt idx="79">
                <c:v>200.07771520896574</c:v>
              </c:pt>
              <c:pt idx="80">
                <c:v>206.88535946895081</c:v>
              </c:pt>
              <c:pt idx="81">
                <c:v>210.76342553219629</c:v>
              </c:pt>
              <c:pt idx="82">
                <c:v>210.83023753808999</c:v>
              </c:pt>
              <c:pt idx="83">
                <c:v>210.62467805649032</c:v>
              </c:pt>
              <c:pt idx="84">
                <c:v>208.82257331103898</c:v>
              </c:pt>
              <c:pt idx="85">
                <c:v>208.61730072147424</c:v>
              </c:pt>
              <c:pt idx="86">
                <c:v>208.10180737139149</c:v>
              </c:pt>
              <c:pt idx="87">
                <c:v>210.20363562584254</c:v>
              </c:pt>
              <c:pt idx="88">
                <c:v>214.43335318190574</c:v>
              </c:pt>
              <c:pt idx="89">
                <c:v>212.40524252751129</c:v>
              </c:pt>
              <c:pt idx="90">
                <c:v>213.26654578596035</c:v>
              </c:pt>
              <c:pt idx="91">
                <c:v>212.19253546138225</c:v>
              </c:pt>
              <c:pt idx="92">
                <c:v>211.61261326196626</c:v>
              </c:pt>
              <c:pt idx="93">
                <c:v>217.674044956242</c:v>
              </c:pt>
              <c:pt idx="94">
                <c:v>220.23258568065768</c:v>
              </c:pt>
              <c:pt idx="95">
                <c:v>219.61989862729411</c:v>
              </c:pt>
              <c:pt idx="96">
                <c:v>213.88188953585879</c:v>
              </c:pt>
              <c:pt idx="97">
                <c:v>212.48695185230591</c:v>
              </c:pt>
              <c:pt idx="98">
                <c:v>208.29564672701918</c:v>
              </c:pt>
              <c:pt idx="99">
                <c:v>221.73238230608573</c:v>
              </c:pt>
              <c:pt idx="100">
                <c:v>220.303317102123</c:v>
              </c:pt>
              <c:pt idx="101">
                <c:v>219.42452717020265</c:v>
              </c:pt>
              <c:pt idx="102">
                <c:v>219.45963509454987</c:v>
              </c:pt>
              <c:pt idx="103">
                <c:v>216.9213649550463</c:v>
              </c:pt>
              <c:pt idx="104">
                <c:v>213.65734917656769</c:v>
              </c:pt>
              <c:pt idx="105">
                <c:v>202.37859137088586</c:v>
              </c:pt>
              <c:pt idx="106">
                <c:v>198.65057533924278</c:v>
              </c:pt>
              <c:pt idx="107">
                <c:v>195.41237231063778</c:v>
              </c:pt>
              <c:pt idx="108">
                <c:v>187.5632435520364</c:v>
              </c:pt>
              <c:pt idx="109">
                <c:v>175.26959831666173</c:v>
              </c:pt>
              <c:pt idx="110">
                <c:v>163.70285644535196</c:v>
              </c:pt>
              <c:pt idx="111">
                <c:v>170.45559927372273</c:v>
              </c:pt>
              <c:pt idx="112">
                <c:v>171.61691327157459</c:v>
              </c:pt>
              <c:pt idx="113">
                <c:v>174.19494254274019</c:v>
              </c:pt>
              <c:pt idx="114">
                <c:v>169.76760388307392</c:v>
              </c:pt>
              <c:pt idx="115">
                <c:v>162.08103608205997</c:v>
              </c:pt>
              <c:pt idx="116">
                <c:v>155.75241994719985</c:v>
              </c:pt>
              <c:pt idx="117">
                <c:v>166.40479520464868</c:v>
              </c:pt>
              <c:pt idx="118">
                <c:v>167.75433809375838</c:v>
              </c:pt>
              <c:pt idx="119">
                <c:v>167.94138418073291</c:v>
              </c:pt>
              <c:pt idx="120">
                <c:v>169.5331326199979</c:v>
              </c:pt>
              <c:pt idx="121">
                <c:v>177.69004976287647</c:v>
              </c:pt>
              <c:pt idx="122">
                <c:v>177.29682168275122</c:v>
              </c:pt>
              <c:pt idx="123">
                <c:v>178.70597682148573</c:v>
              </c:pt>
              <c:pt idx="124">
                <c:v>183.30372419314892</c:v>
              </c:pt>
              <c:pt idx="125">
                <c:v>210.7391592005859</c:v>
              </c:pt>
              <c:pt idx="126">
                <c:v>207.35700643457568</c:v>
              </c:pt>
              <c:pt idx="127">
                <c:v>203.02635535518957</c:v>
              </c:pt>
              <c:pt idx="128">
                <c:v>204.52590801584299</c:v>
              </c:pt>
              <c:pt idx="129">
                <c:v>203.06804734350607</c:v>
              </c:pt>
              <c:pt idx="130">
                <c:v>204.50760563478494</c:v>
              </c:pt>
              <c:pt idx="131">
                <c:v>202.41365226069038</c:v>
              </c:pt>
              <c:pt idx="132">
                <c:v>206.94143919983671</c:v>
              </c:pt>
              <c:pt idx="133">
                <c:v>197.09768813885233</c:v>
              </c:pt>
              <c:pt idx="134">
                <c:v>196.48849269142212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98.987847202494677</c:v>
              </c:pt>
              <c:pt idx="40">
                <c:v>101.54351510340676</c:v>
              </c:pt>
              <c:pt idx="41">
                <c:v>103.3981040882537</c:v>
              </c:pt>
              <c:pt idx="42">
                <c:v>102.12655466510034</c:v>
              </c:pt>
              <c:pt idx="43">
                <c:v>105.77387587277617</c:v>
              </c:pt>
              <c:pt idx="44">
                <c:v>104.48451968563072</c:v>
              </c:pt>
              <c:pt idx="45">
                <c:v>104.13999091610941</c:v>
              </c:pt>
              <c:pt idx="46">
                <c:v>103.97989230660701</c:v>
              </c:pt>
              <c:pt idx="47">
                <c:v>103.73228527006174</c:v>
              </c:pt>
              <c:pt idx="48">
                <c:v>103.9630339596639</c:v>
              </c:pt>
              <c:pt idx="49">
                <c:v>104.71153603404204</c:v>
              </c:pt>
              <c:pt idx="50">
                <c:v>104.98823160475764</c:v>
              </c:pt>
              <c:pt idx="51">
                <c:v>105.50275432936941</c:v>
              </c:pt>
              <c:pt idx="52">
                <c:v>106.93063349645112</c:v>
              </c:pt>
              <c:pt idx="53">
                <c:v>106.45154177665397</c:v>
              </c:pt>
              <c:pt idx="54">
                <c:v>103.08540529399326</c:v>
              </c:pt>
              <c:pt idx="55">
                <c:v>105.85106920627727</c:v>
              </c:pt>
              <c:pt idx="56">
                <c:v>105.86788557602472</c:v>
              </c:pt>
              <c:pt idx="57">
                <c:v>107.8381311505494</c:v>
              </c:pt>
              <c:pt idx="58">
                <c:v>109.20528648149251</c:v>
              </c:pt>
              <c:pt idx="59">
                <c:v>108.90375707135912</c:v>
              </c:pt>
              <c:pt idx="60">
                <c:v>111.43730536907962</c:v>
              </c:pt>
              <c:pt idx="61">
                <c:v>112.83294286043004</c:v>
              </c:pt>
              <c:pt idx="62">
                <c:v>112.0411032717732</c:v>
              </c:pt>
              <c:pt idx="63">
                <c:v>114.1605173095749</c:v>
              </c:pt>
              <c:pt idx="64">
                <c:v>114.8846880291825</c:v>
              </c:pt>
              <c:pt idx="65">
                <c:v>113.8114642003062</c:v>
              </c:pt>
              <c:pt idx="66">
                <c:v>115.14292187663973</c:v>
              </c:pt>
              <c:pt idx="67">
                <c:v>116.21980412740214</c:v>
              </c:pt>
              <c:pt idx="68">
                <c:v>117.31114281300081</c:v>
              </c:pt>
              <c:pt idx="69">
                <c:v>118.14223993201141</c:v>
              </c:pt>
              <c:pt idx="70">
                <c:v>119.66412896559768</c:v>
              </c:pt>
              <c:pt idx="71">
                <c:v>121.35042447861821</c:v>
              </c:pt>
              <c:pt idx="72">
                <c:v>121.2622881559593</c:v>
              </c:pt>
              <c:pt idx="73">
                <c:v>123.8166735384475</c:v>
              </c:pt>
              <c:pt idx="74">
                <c:v>125.47652127336967</c:v>
              </c:pt>
              <c:pt idx="75">
                <c:v>126.90397006807041</c:v>
              </c:pt>
              <c:pt idx="76">
                <c:v>125.27095127596009</c:v>
              </c:pt>
              <c:pt idx="77">
                <c:v>125.0762370700844</c:v>
              </c:pt>
              <c:pt idx="78">
                <c:v>130.26199753204762</c:v>
              </c:pt>
              <c:pt idx="79">
                <c:v>132.33885688910519</c:v>
              </c:pt>
              <c:pt idx="80">
                <c:v>133.98300748174128</c:v>
              </c:pt>
              <c:pt idx="81">
                <c:v>136.25126667992043</c:v>
              </c:pt>
              <c:pt idx="82">
                <c:v>135.72103149542372</c:v>
              </c:pt>
              <c:pt idx="83">
                <c:v>134.89175194014013</c:v>
              </c:pt>
              <c:pt idx="84">
                <c:v>134.80911928005</c:v>
              </c:pt>
              <c:pt idx="85">
                <c:v>136.97512629581499</c:v>
              </c:pt>
              <c:pt idx="86">
                <c:v>136.32584094424823</c:v>
              </c:pt>
              <c:pt idx="87">
                <c:v>137.72917397117868</c:v>
              </c:pt>
              <c:pt idx="88">
                <c:v>138.58374022677637</c:v>
              </c:pt>
              <c:pt idx="89">
                <c:v>142.91730206958954</c:v>
              </c:pt>
              <c:pt idx="90">
                <c:v>144.61120298573977</c:v>
              </c:pt>
              <c:pt idx="91">
                <c:v>147.92525733462625</c:v>
              </c:pt>
              <c:pt idx="92">
                <c:v>148.44874392092845</c:v>
              </c:pt>
              <c:pt idx="93">
                <c:v>150.51635165453507</c:v>
              </c:pt>
              <c:pt idx="94">
                <c:v>152.26893440283575</c:v>
              </c:pt>
              <c:pt idx="95">
                <c:v>153.36872634636879</c:v>
              </c:pt>
              <c:pt idx="96">
                <c:v>156.97942990364038</c:v>
              </c:pt>
              <c:pt idx="97">
                <c:v>156.5700638904062</c:v>
              </c:pt>
              <c:pt idx="98">
                <c:v>158.73458717813403</c:v>
              </c:pt>
              <c:pt idx="99">
                <c:v>159.37165182984006</c:v>
              </c:pt>
              <c:pt idx="100">
                <c:v>159.26809400401612</c:v>
              </c:pt>
              <c:pt idx="101">
                <c:v>160.17659140047266</c:v>
              </c:pt>
              <c:pt idx="102">
                <c:v>162.08295830812207</c:v>
              </c:pt>
              <c:pt idx="103">
                <c:v>164.36437904681264</c:v>
              </c:pt>
              <c:pt idx="104">
                <c:v>163.38926588082927</c:v>
              </c:pt>
              <c:pt idx="105">
                <c:v>152.86672089037515</c:v>
              </c:pt>
              <c:pt idx="106">
                <c:v>160.17301697636034</c:v>
              </c:pt>
              <c:pt idx="107">
                <c:v>169.90105917393333</c:v>
              </c:pt>
              <c:pt idx="108">
                <c:v>170.74007277534383</c:v>
              </c:pt>
              <c:pt idx="109">
                <c:v>172.95833496580124</c:v>
              </c:pt>
              <c:pt idx="110">
                <c:v>174.2668270952274</c:v>
              </c:pt>
              <c:pt idx="111">
                <c:v>175.04008632478786</c:v>
              </c:pt>
              <c:pt idx="112">
                <c:v>177.30132054502042</c:v>
              </c:pt>
              <c:pt idx="113">
                <c:v>180.99426565223328</c:v>
              </c:pt>
              <c:pt idx="114">
                <c:v>185.45107848279443</c:v>
              </c:pt>
              <c:pt idx="115">
                <c:v>186.62057334940573</c:v>
              </c:pt>
              <c:pt idx="116">
                <c:v>184.86640558892586</c:v>
              </c:pt>
              <c:pt idx="117">
                <c:v>183.08411063202502</c:v>
              </c:pt>
              <c:pt idx="118">
                <c:v>185.9021294946761</c:v>
              </c:pt>
              <c:pt idx="119">
                <c:v>190.42815663943145</c:v>
              </c:pt>
              <c:pt idx="120">
                <c:v>189.30545883456236</c:v>
              </c:pt>
              <c:pt idx="121">
                <c:v>191.25919562042199</c:v>
              </c:pt>
              <c:pt idx="122">
                <c:v>193.21264214761254</c:v>
              </c:pt>
              <c:pt idx="123">
                <c:v>190.45455826358966</c:v>
              </c:pt>
              <c:pt idx="124">
                <c:v>188.9060708705112</c:v>
              </c:pt>
              <c:pt idx="125">
                <c:v>189.54772005596928</c:v>
              </c:pt>
              <c:pt idx="126">
                <c:v>193.68924438478388</c:v>
              </c:pt>
              <c:pt idx="127">
                <c:v>194.00689861936149</c:v>
              </c:pt>
              <c:pt idx="128">
                <c:v>192.24726164985634</c:v>
              </c:pt>
              <c:pt idx="129">
                <c:v>193.64351478564194</c:v>
              </c:pt>
              <c:pt idx="130">
                <c:v>201.50264583177713</c:v>
              </c:pt>
              <c:pt idx="131">
                <c:v>204.90827856782565</c:v>
              </c:pt>
              <c:pt idx="132">
                <c:v>203.06063834812031</c:v>
              </c:pt>
              <c:pt idx="133">
                <c:v>207.50452311754103</c:v>
              </c:pt>
              <c:pt idx="134">
                <c:v>208.89624539026948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100.47677403871793</c:v>
              </c:pt>
              <c:pt idx="40">
                <c:v>100.97725839514878</c:v>
              </c:pt>
              <c:pt idx="41">
                <c:v>101.46963330446752</c:v>
              </c:pt>
              <c:pt idx="42">
                <c:v>101.98690407160078</c:v>
              </c:pt>
              <c:pt idx="43">
                <c:v>102.51244102650135</c:v>
              </c:pt>
              <c:pt idx="44">
                <c:v>102.9925782345415</c:v>
              </c:pt>
              <c:pt idx="45">
                <c:v>103.52884528507434</c:v>
              </c:pt>
              <c:pt idx="46">
                <c:v>104.04857980097729</c:v>
              </c:pt>
              <c:pt idx="47">
                <c:v>104.59093829262407</c:v>
              </c:pt>
              <c:pt idx="48">
                <c:v>105.12444216552814</c:v>
              </c:pt>
              <c:pt idx="49">
                <c:v>105.68547230889789</c:v>
              </c:pt>
              <c:pt idx="50">
                <c:v>106.25495783944717</c:v>
              </c:pt>
              <c:pt idx="51">
                <c:v>106.81235385767103</c:v>
              </c:pt>
              <c:pt idx="52">
                <c:v>107.39947000000818</c:v>
              </c:pt>
              <c:pt idx="53">
                <c:v>107.97753100841794</c:v>
              </c:pt>
              <c:pt idx="54">
                <c:v>108.58481725951525</c:v>
              </c:pt>
              <c:pt idx="55">
                <c:v>109.20485776477213</c:v>
              </c:pt>
              <c:pt idx="56">
                <c:v>109.79841669588225</c:v>
              </c:pt>
              <c:pt idx="57">
                <c:v>110.44938182894072</c:v>
              </c:pt>
              <c:pt idx="58">
                <c:v>111.09378618662917</c:v>
              </c:pt>
              <c:pt idx="59">
                <c:v>111.77706601600508</c:v>
              </c:pt>
              <c:pt idx="60">
                <c:v>112.45027012162583</c:v>
              </c:pt>
              <c:pt idx="61">
                <c:v>113.15825755553644</c:v>
              </c:pt>
              <c:pt idx="62">
                <c:v>113.87875846236997</c:v>
              </c:pt>
              <c:pt idx="63">
                <c:v>114.58883470926779</c:v>
              </c:pt>
              <c:pt idx="64">
                <c:v>115.33757971383821</c:v>
              </c:pt>
              <c:pt idx="65">
                <c:v>116.07725338861817</c:v>
              </c:pt>
              <c:pt idx="66">
                <c:v>116.85838684826693</c:v>
              </c:pt>
              <c:pt idx="67">
                <c:v>117.65150249425155</c:v>
              </c:pt>
              <c:pt idx="68">
                <c:v>118.37732835510725</c:v>
              </c:pt>
              <c:pt idx="69">
                <c:v>119.19061167712677</c:v>
              </c:pt>
              <c:pt idx="70">
                <c:v>119.98678398896811</c:v>
              </c:pt>
              <c:pt idx="71">
                <c:v>120.81835736170248</c:v>
              </c:pt>
              <c:pt idx="72">
                <c:v>121.63171184922125</c:v>
              </c:pt>
              <c:pt idx="73">
                <c:v>122.47956951518866</c:v>
              </c:pt>
              <c:pt idx="74">
                <c:v>123.32607533451529</c:v>
              </c:pt>
              <c:pt idx="75">
                <c:v>124.13897255358737</c:v>
              </c:pt>
              <c:pt idx="76">
                <c:v>124.97348075353102</c:v>
              </c:pt>
              <c:pt idx="77">
                <c:v>125.77615818676084</c:v>
              </c:pt>
              <c:pt idx="78">
                <c:v>126.60788499480081</c:v>
              </c:pt>
              <c:pt idx="79">
                <c:v>127.43995893940797</c:v>
              </c:pt>
              <c:pt idx="80">
                <c:v>128.19227491492978</c:v>
              </c:pt>
              <c:pt idx="81">
                <c:v>129.02834271437263</c:v>
              </c:pt>
              <c:pt idx="82">
                <c:v>129.83969817150989</c:v>
              </c:pt>
              <c:pt idx="83">
                <c:v>130.680409880301</c:v>
              </c:pt>
              <c:pt idx="84">
                <c:v>131.49445243098478</c:v>
              </c:pt>
              <c:pt idx="85">
                <c:v>132.33357172300688</c:v>
              </c:pt>
              <c:pt idx="86">
                <c:v>133.17185139290433</c:v>
              </c:pt>
              <c:pt idx="87">
                <c:v>133.98341095472026</c:v>
              </c:pt>
              <c:pt idx="88">
                <c:v>134.82482068381987</c:v>
              </c:pt>
              <c:pt idx="89">
                <c:v>135.64366532983419</c:v>
              </c:pt>
              <c:pt idx="90">
                <c:v>136.49473942079706</c:v>
              </c:pt>
              <c:pt idx="91">
                <c:v>137.34993425821801</c:v>
              </c:pt>
              <c:pt idx="92">
                <c:v>138.12651019684998</c:v>
              </c:pt>
              <c:pt idx="93">
                <c:v>138.99174241787776</c:v>
              </c:pt>
              <c:pt idx="94">
                <c:v>139.83379191429967</c:v>
              </c:pt>
              <c:pt idx="95">
                <c:v>140.70673198000793</c:v>
              </c:pt>
              <c:pt idx="96">
                <c:v>141.55289103375745</c:v>
              </c:pt>
              <c:pt idx="97">
                <c:v>142.42707917194122</c:v>
              </c:pt>
              <c:pt idx="98">
                <c:v>143.29915366818213</c:v>
              </c:pt>
              <c:pt idx="99">
                <c:v>144.13759015105379</c:v>
              </c:pt>
              <c:pt idx="100">
                <c:v>144.99852214299403</c:v>
              </c:pt>
              <c:pt idx="101">
                <c:v>145.82818545887432</c:v>
              </c:pt>
              <c:pt idx="102">
                <c:v>146.68291541894368</c:v>
              </c:pt>
              <c:pt idx="103">
                <c:v>147.53724516675436</c:v>
              </c:pt>
              <c:pt idx="104">
                <c:v>148.33573485459257</c:v>
              </c:pt>
              <c:pt idx="105">
                <c:v>149.18600598067874</c:v>
              </c:pt>
              <c:pt idx="106">
                <c:v>149.98339994407075</c:v>
              </c:pt>
              <c:pt idx="107">
                <c:v>150.76607483645628</c:v>
              </c:pt>
              <c:pt idx="108">
                <c:v>151.48229950103598</c:v>
              </c:pt>
              <c:pt idx="109">
                <c:v>152.1843220390931</c:v>
              </c:pt>
              <c:pt idx="110">
                <c:v>152.85785415960771</c:v>
              </c:pt>
              <c:pt idx="111">
                <c:v>153.48499821817694</c:v>
              </c:pt>
              <c:pt idx="112">
                <c:v>154.10408558696386</c:v>
              </c:pt>
              <c:pt idx="113">
                <c:v>154.6747346679339</c:v>
              </c:pt>
              <c:pt idx="114">
                <c:v>155.24003573538897</c:v>
              </c:pt>
              <c:pt idx="115">
                <c:v>155.78754741560724</c:v>
              </c:pt>
              <c:pt idx="116">
                <c:v>156.27178871937318</c:v>
              </c:pt>
              <c:pt idx="117">
                <c:v>156.79976598746683</c:v>
              </c:pt>
              <c:pt idx="118">
                <c:v>157.30550742090841</c:v>
              </c:pt>
              <c:pt idx="119">
                <c:v>157.82997738532114</c:v>
              </c:pt>
              <c:pt idx="120">
                <c:v>158.34333798302012</c:v>
              </c:pt>
              <c:pt idx="121">
                <c:v>158.88173609609393</c:v>
              </c:pt>
              <c:pt idx="122">
                <c:v>159.43148799188373</c:v>
              </c:pt>
              <c:pt idx="123">
                <c:v>159.97567076245284</c:v>
              </c:pt>
              <c:pt idx="124">
                <c:v>160.55132018322456</c:v>
              </c:pt>
              <c:pt idx="125">
                <c:v>161.12197117909054</c:v>
              </c:pt>
              <c:pt idx="126">
                <c:v>161.73526663097408</c:v>
              </c:pt>
              <c:pt idx="127">
                <c:v>162.36885030864661</c:v>
              </c:pt>
              <c:pt idx="128">
                <c:v>162.9585119477359</c:v>
              </c:pt>
              <c:pt idx="129">
                <c:v>163.62904938356937</c:v>
              </c:pt>
              <c:pt idx="130">
                <c:v>166.6694993046261</c:v>
              </c:pt>
              <c:pt idx="131">
                <c:v>167.39367032795113</c:v>
              </c:pt>
              <c:pt idx="132">
                <c:v>168.1191718800311</c:v>
              </c:pt>
              <c:pt idx="133">
                <c:v>168.90113986166506</c:v>
              </c:pt>
              <c:pt idx="134">
                <c:v>169.7172546702455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97.810041145372708</c:v>
              </c:pt>
              <c:pt idx="40">
                <c:v>100.00753025136667</c:v>
              </c:pt>
              <c:pt idx="41">
                <c:v>101.6523551691144</c:v>
              </c:pt>
              <c:pt idx="42">
                <c:v>100.80590986304846</c:v>
              </c:pt>
              <c:pt idx="43">
                <c:v>102.90781647681121</c:v>
              </c:pt>
              <c:pt idx="44">
                <c:v>105.20527053281086</c:v>
              </c:pt>
              <c:pt idx="45">
                <c:v>105.30426209884691</c:v>
              </c:pt>
              <c:pt idx="46">
                <c:v>107.68418125288458</c:v>
              </c:pt>
              <c:pt idx="47">
                <c:v>104.09198624136188</c:v>
              </c:pt>
              <c:pt idx="48">
                <c:v>103.27542575524761</c:v>
              </c:pt>
              <c:pt idx="49">
                <c:v>103.1257946379488</c:v>
              </c:pt>
              <c:pt idx="50">
                <c:v>101.18639160881304</c:v>
              </c:pt>
              <c:pt idx="51">
                <c:v>98.127694012363975</c:v>
              </c:pt>
              <c:pt idx="52">
                <c:v>101.50817369133817</c:v>
              </c:pt>
              <c:pt idx="53">
                <c:v>98.083014934915241</c:v>
              </c:pt>
              <c:pt idx="54">
                <c:v>93.153228156873098</c:v>
              </c:pt>
              <c:pt idx="55">
                <c:v>93.234894354206759</c:v>
              </c:pt>
              <c:pt idx="56">
                <c:v>94.803964498956418</c:v>
              </c:pt>
              <c:pt idx="57">
                <c:v>102.21956761533559</c:v>
              </c:pt>
              <c:pt idx="58">
                <c:v>104.8386573090318</c:v>
              </c:pt>
              <c:pt idx="59">
                <c:v>103.00232299084664</c:v>
              </c:pt>
              <c:pt idx="60">
                <c:v>103.47120290477314</c:v>
              </c:pt>
              <c:pt idx="61">
                <c:v>107.22316101920723</c:v>
              </c:pt>
              <c:pt idx="62">
                <c:v>105.33116522701349</c:v>
              </c:pt>
              <c:pt idx="63">
                <c:v>107.70991089342594</c:v>
              </c:pt>
              <c:pt idx="64">
                <c:v>108.76313830746098</c:v>
              </c:pt>
              <c:pt idx="65">
                <c:v>110.45691747409224</c:v>
              </c:pt>
              <c:pt idx="66">
                <c:v>110.82993333541398</c:v>
              </c:pt>
              <c:pt idx="67">
                <c:v>113.31331818544625</c:v>
              </c:pt>
              <c:pt idx="68">
                <c:v>112.49354697885661</c:v>
              </c:pt>
              <c:pt idx="69">
                <c:v>112.75868512174497</c:v>
              </c:pt>
              <c:pt idx="70">
                <c:v>114.50374031358491</c:v>
              </c:pt>
              <c:pt idx="71">
                <c:v>113.44872342863059</c:v>
              </c:pt>
              <c:pt idx="72">
                <c:v>111.59230751132523</c:v>
              </c:pt>
              <c:pt idx="73">
                <c:v>117.61188978660043</c:v>
              </c:pt>
              <c:pt idx="74">
                <c:v>121.73089190302215</c:v>
              </c:pt>
              <c:pt idx="75">
                <c:v>120.96905810178264</c:v>
              </c:pt>
              <c:pt idx="76">
                <c:v>122.57922042792342</c:v>
              </c:pt>
              <c:pt idx="77">
                <c:v>125.12264769574917</c:v>
              </c:pt>
              <c:pt idx="78">
                <c:v>131.73973263001383</c:v>
              </c:pt>
              <c:pt idx="79">
                <c:v>135.53700178976237</c:v>
              </c:pt>
              <c:pt idx="80">
                <c:v>139.98590865076554</c:v>
              </c:pt>
              <c:pt idx="81">
                <c:v>138.72193848031949</c:v>
              </c:pt>
              <c:pt idx="82">
                <c:v>140.75278044698794</c:v>
              </c:pt>
              <c:pt idx="83">
                <c:v>136.86834803218949</c:v>
              </c:pt>
              <c:pt idx="84">
                <c:v>134.83107320628085</c:v>
              </c:pt>
              <c:pt idx="85">
                <c:v>137.89463004837469</c:v>
              </c:pt>
              <c:pt idx="86">
                <c:v>137.74216936105171</c:v>
              </c:pt>
              <c:pt idx="87">
                <c:v>138.22846865049044</c:v>
              </c:pt>
              <c:pt idx="88">
                <c:v>136.68561731298215</c:v>
              </c:pt>
              <c:pt idx="89">
                <c:v>138.05264897736691</c:v>
              </c:pt>
              <c:pt idx="90">
                <c:v>141.26990549513715</c:v>
              </c:pt>
              <c:pt idx="91">
                <c:v>145.19864696693577</c:v>
              </c:pt>
              <c:pt idx="92">
                <c:v>145.85501117162391</c:v>
              </c:pt>
              <c:pt idx="93">
                <c:v>145.18972836529647</c:v>
              </c:pt>
              <c:pt idx="94">
                <c:v>149.08789760271071</c:v>
              </c:pt>
              <c:pt idx="95">
                <c:v>147.62420446968056</c:v>
              </c:pt>
              <c:pt idx="96">
                <c:v>151.58164282887526</c:v>
              </c:pt>
              <c:pt idx="97">
                <c:v>145.6905449669479</c:v>
              </c:pt>
              <c:pt idx="98">
                <c:v>143.40676991881628</c:v>
              </c:pt>
              <c:pt idx="99">
                <c:v>147.23748153160597</c:v>
              </c:pt>
              <c:pt idx="100">
                <c:v>151.3069283674858</c:v>
              </c:pt>
              <c:pt idx="101">
                <c:v>149.91099114667855</c:v>
              </c:pt>
              <c:pt idx="102">
                <c:v>152.08720997963135</c:v>
              </c:pt>
              <c:pt idx="103">
                <c:v>149.07452308905673</c:v>
              </c:pt>
              <c:pt idx="104">
                <c:v>143.37766036500491</c:v>
              </c:pt>
              <c:pt idx="105">
                <c:v>125.96830139956563</c:v>
              </c:pt>
              <c:pt idx="106">
                <c:v>135.57780009055264</c:v>
              </c:pt>
              <c:pt idx="107">
                <c:v>139.19746411912939</c:v>
              </c:pt>
              <c:pt idx="108">
                <c:v>143.54344926221893</c:v>
              </c:pt>
              <c:pt idx="109">
                <c:v>146.74568590386244</c:v>
              </c:pt>
              <c:pt idx="110">
                <c:v>144.93312152194281</c:v>
              </c:pt>
              <c:pt idx="111">
                <c:v>147.15331182691156</c:v>
              </c:pt>
              <c:pt idx="112">
                <c:v>142.69562908898143</c:v>
              </c:pt>
              <c:pt idx="113">
                <c:v>155.16454349273752</c:v>
              </c:pt>
              <c:pt idx="114">
                <c:v>160.96268114523016</c:v>
              </c:pt>
              <c:pt idx="115">
                <c:v>161.38202750072946</c:v>
              </c:pt>
              <c:pt idx="116">
                <c:v>167.74431613240185</c:v>
              </c:pt>
              <c:pt idx="117">
                <c:v>168.64450258838454</c:v>
              </c:pt>
              <c:pt idx="118">
                <c:v>173.05078881936771</c:v>
              </c:pt>
              <c:pt idx="119">
                <c:v>177.37536333807739</c:v>
              </c:pt>
              <c:pt idx="120">
                <c:v>173.67776609350659</c:v>
              </c:pt>
              <c:pt idx="121">
                <c:v>179.56434895563442</c:v>
              </c:pt>
              <c:pt idx="122">
                <c:v>186.20753119414417</c:v>
              </c:pt>
              <c:pt idx="123">
                <c:v>181.18769183903933</c:v>
              </c:pt>
              <c:pt idx="124">
                <c:v>182.26431391483104</c:v>
              </c:pt>
              <c:pt idx="125">
                <c:v>182.37601669104544</c:v>
              </c:pt>
              <c:pt idx="126">
                <c:v>190.92947616921791</c:v>
              </c:pt>
              <c:pt idx="127">
                <c:v>194.174224937985</c:v>
              </c:pt>
              <c:pt idx="128">
                <c:v>203.50533183382089</c:v>
              </c:pt>
              <c:pt idx="129">
                <c:v>210.97841277939082</c:v>
              </c:pt>
              <c:pt idx="130">
                <c:v>210.02945168386432</c:v>
              </c:pt>
              <c:pt idx="131">
                <c:v>216.17425076120537</c:v>
              </c:pt>
              <c:pt idx="132">
                <c:v>196.80741077862467</c:v>
              </c:pt>
              <c:pt idx="133">
                <c:v>202.63803315866886</c:v>
              </c:pt>
              <c:pt idx="134">
                <c:v>200.38772186788819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882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-0.30908299999999889</c:v>
                </c:pt>
                <c:pt idx="1">
                  <c:v>-2.816708999999995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-2.927252931357216</c:v>
                </c:pt>
                <c:pt idx="1">
                  <c:v>-16.326016936752485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-7.4100409481248182</c:v>
                </c:pt>
                <c:pt idx="1">
                  <c:v>-12.470790590625624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6.809841645778536</c:v>
                </c:pt>
                <c:pt idx="1">
                  <c:v>3.5075741415794726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-8.6741954185694858</c:v>
                </c:pt>
                <c:pt idx="1">
                  <c:v>-0.68192394046560079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-3.1252318799992018</c:v>
                </c:pt>
                <c:pt idx="1">
                  <c:v>12.867517872610268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0.25191733476925826</c:v>
                </c:pt>
                <c:pt idx="1">
                  <c:v>10.100038418611025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11.694614892901178</c:v>
                </c:pt>
                <c:pt idx="1">
                  <c:v>9.835939952939988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-3.1928513553499238</c:v>
                </c:pt>
                <c:pt idx="1">
                  <c:v>-5.6279390266488978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-11.31052225744018</c:v>
                </c:pt>
                <c:pt idx="1">
                  <c:v>-23.552159770737447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-16.838922220585893</c:v>
                </c:pt>
                <c:pt idx="1">
                  <c:v>-21.384311363768894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-9.3792532211989794</c:v>
                </c:pt>
                <c:pt idx="1">
                  <c:v>-12.18099829152991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-14.978321459020483</c:v>
                </c:pt>
                <c:pt idx="1">
                  <c:v>-7.53774823288812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-6.8986232418813742</c:v>
                </c:pt>
                <c:pt idx="1">
                  <c:v>8.4711892388216867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-5.1128145386797108</c:v>
                </c:pt>
                <c:pt idx="1">
                  <c:v>4.2083088529817791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4.0189769759443772</c:v>
                </c:pt>
                <c:pt idx="1">
                  <c:v>2.2880299112987723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0.67069490911295659</c:v>
                </c:pt>
                <c:pt idx="1">
                  <c:v>0.67078461929259703</c:v>
                </c:pt>
                <c:pt idx="2">
                  <c:v>0.5849658129327695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1.9636414512768319</c:v>
                </c:pt>
                <c:pt idx="1">
                  <c:v>1.9677608392445256</c:v>
                </c:pt>
                <c:pt idx="2">
                  <c:v>-9.7789331268938184E-2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4.6054962791744147</c:v>
                </c:pt>
                <c:pt idx="1">
                  <c:v>4.6125886747264921</c:v>
                </c:pt>
                <c:pt idx="2">
                  <c:v>1.0976240513598468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4.0828384191940348</c:v>
                </c:pt>
                <c:pt idx="1">
                  <c:v>4.0648838809119736</c:v>
                </c:pt>
                <c:pt idx="2">
                  <c:v>3.8733073867876611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3.8267265540293138</c:v>
                </c:pt>
                <c:pt idx="1">
                  <c:v>3.8308231978738672</c:v>
                </c:pt>
                <c:pt idx="2">
                  <c:v>1.7044516898713447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8.2050923310958304</c:v>
                </c:pt>
                <c:pt idx="1">
                  <c:v>8.1973363732089624</c:v>
                </c:pt>
                <c:pt idx="2">
                  <c:v>7.2013066198827191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9.8931037243786601</c:v>
                </c:pt>
                <c:pt idx="1">
                  <c:v>9.9758555289141349</c:v>
                </c:pt>
                <c:pt idx="2">
                  <c:v>8.6011796602074355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8.7516064967442908</c:v>
                </c:pt>
                <c:pt idx="1">
                  <c:v>8.8072185751648888</c:v>
                </c:pt>
                <c:pt idx="2">
                  <c:v>8.1283338115977877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-2.2414155722259466</c:v>
                </c:pt>
                <c:pt idx="1">
                  <c:v>-2.2413284571009551</c:v>
                </c:pt>
                <c:pt idx="2">
                  <c:v>-2.3246647749300187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-6.8420088838245903</c:v>
                </c:pt>
                <c:pt idx="1">
                  <c:v>-6.8382452490403089</c:v>
                </c:pt>
                <c:pt idx="2">
                  <c:v>-8.7254130835341055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-6.0469849937744735</c:v>
                </c:pt>
                <c:pt idx="1">
                  <c:v>-6.0406148510053441</c:v>
                </c:pt>
                <c:pt idx="2">
                  <c:v>-9.1976337051978501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-11.692926428213369</c:v>
                </c:pt>
                <c:pt idx="1">
                  <c:v>-11.708159609370828</c:v>
                </c:pt>
                <c:pt idx="2">
                  <c:v>-11.870698984912497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-3.3403252290231333</c:v>
                </c:pt>
                <c:pt idx="1">
                  <c:v>-3.3365113722753637</c:v>
                </c:pt>
                <c:pt idx="2">
                  <c:v>-5.3161016495325342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3.9903709063379367</c:v>
                </c:pt>
                <c:pt idx="1">
                  <c:v>3.982917052549606</c:v>
                </c:pt>
                <c:pt idx="2">
                  <c:v>3.0256838831049571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4.0124477539422498</c:v>
                </c:pt>
                <c:pt idx="1">
                  <c:v>4.0907713015906788</c:v>
                </c:pt>
                <c:pt idx="2">
                  <c:v>2.789657791037059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1.2782116947051003</c:v>
                </c:pt>
                <c:pt idx="1">
                  <c:v>1.3300021190721267</c:v>
                </c:pt>
                <c:pt idx="2">
                  <c:v>0.69777021909631642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0.67069490911295659</c:v>
                </c:pt>
                <c:pt idx="1">
                  <c:v>0.67078461929259703</c:v>
                </c:pt>
                <c:pt idx="2">
                  <c:v>0.5849658129327695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1.9636414512768319</c:v>
                </c:pt>
                <c:pt idx="1">
                  <c:v>1.9677608392445256</c:v>
                </c:pt>
                <c:pt idx="2">
                  <c:v>-9.7789331268938184E-2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4.6054962791744147</c:v>
                </c:pt>
                <c:pt idx="1">
                  <c:v>4.6125886747264921</c:v>
                </c:pt>
                <c:pt idx="2">
                  <c:v>1.0976240513598468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4.0828384191940348</c:v>
                </c:pt>
                <c:pt idx="1">
                  <c:v>4.0648838809119736</c:v>
                </c:pt>
                <c:pt idx="2">
                  <c:v>3.8733073867876611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3.8267265540293138</c:v>
                </c:pt>
                <c:pt idx="1">
                  <c:v>3.8308231978738672</c:v>
                </c:pt>
                <c:pt idx="2">
                  <c:v>1.7044516898713447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8.2050923310958304</c:v>
                </c:pt>
                <c:pt idx="1">
                  <c:v>8.1973363732089624</c:v>
                </c:pt>
                <c:pt idx="2">
                  <c:v>7.2013066198827191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9.8931037243786601</c:v>
                </c:pt>
                <c:pt idx="1">
                  <c:v>9.9758555289141349</c:v>
                </c:pt>
                <c:pt idx="2">
                  <c:v>8.6011796602074355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8.7516064967442908</c:v>
                </c:pt>
                <c:pt idx="1">
                  <c:v>8.8072185751648888</c:v>
                </c:pt>
                <c:pt idx="2">
                  <c:v>8.1283338115977877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-2.2414155722259466</c:v>
                </c:pt>
                <c:pt idx="1">
                  <c:v>-2.2413284571009551</c:v>
                </c:pt>
                <c:pt idx="2">
                  <c:v>-2.3246647749300187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-6.8420088838245903</c:v>
                </c:pt>
                <c:pt idx="1">
                  <c:v>-6.8382452490403089</c:v>
                </c:pt>
                <c:pt idx="2">
                  <c:v>-8.7254130835341055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-6.0469849937744735</c:v>
                </c:pt>
                <c:pt idx="1">
                  <c:v>-6.0406148510053441</c:v>
                </c:pt>
                <c:pt idx="2">
                  <c:v>-9.1976337051978501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-11.692926428213369</c:v>
                </c:pt>
                <c:pt idx="1">
                  <c:v>-11.708159609370828</c:v>
                </c:pt>
                <c:pt idx="2">
                  <c:v>-11.870698984912497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-3.3403252290231333</c:v>
                </c:pt>
                <c:pt idx="1">
                  <c:v>-3.3365113722753637</c:v>
                </c:pt>
                <c:pt idx="2">
                  <c:v>-5.3161016495325342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3.9903709063379367</c:v>
                </c:pt>
                <c:pt idx="1">
                  <c:v>3.982917052549606</c:v>
                </c:pt>
                <c:pt idx="2">
                  <c:v>3.0256838831049571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4.0124477539422498</c:v>
                </c:pt>
                <c:pt idx="1">
                  <c:v>4.0907713015906788</c:v>
                </c:pt>
                <c:pt idx="2">
                  <c:v>2.789657791037059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1.2782116947051003</c:v>
                </c:pt>
                <c:pt idx="1">
                  <c:v>1.3300021190721267</c:v>
                </c:pt>
                <c:pt idx="2">
                  <c:v>0.69777021909631642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6257568452397"/>
          <c:y val="0.10771889737069183"/>
          <c:w val="0.84195040719394298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10DF5CB7-8975-4857-9D7F-A6758B97193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F7-45AE-9CD4-7ACB84C74FBC}"/>
                </c:ext>
              </c:extLst>
            </c:dLbl>
            <c:dLbl>
              <c:idx val="1"/>
              <c:layout>
                <c:manualLayout>
                  <c:x val="-6.8964601846833631E-2"/>
                  <c:y val="-4.4732566951820672E-2"/>
                </c:manualLayout>
              </c:layout>
              <c:tx>
                <c:rich>
                  <a:bodyPr/>
                  <a:lstStyle/>
                  <a:p>
                    <a:fld id="{419A56A1-B4F9-4777-A240-59EFAD5EE4F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F7-45AE-9CD4-7ACB84C74FBC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F33BA955-86CA-4CC7-9D9F-2200148D03B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F7-45AE-9CD4-7ACB84C74F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7CA9AD-4C05-42F2-9BB6-BF531576CC10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8F7-45AE-9CD4-7ACB84C74FBC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E3C51BFE-0316-40E0-8EEC-8056D935EFD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F7-45AE-9CD4-7ACB84C74F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070CB1-A1D6-43DC-99A0-ED94581968B6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8F7-45AE-9CD4-7ACB84C74F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DE0D351-EA56-43D8-8996-AAB653ECB644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8F7-45AE-9CD4-7ACB84C74F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C8335E9-5413-41EE-9BE5-D0537397CC5C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8F7-45AE-9CD4-7ACB84C74F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C2230AC-408C-4A03-B2B6-7C40225392FA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8F7-45AE-9CD4-7ACB84C74F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A108F8F-292D-4EBA-89FF-FFF802B931A6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8F7-45AE-9CD4-7ACB84C74F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D283645-9259-4FD4-A0E8-5E70EF37CCED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8F7-45AE-9CD4-7ACB84C74F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4648A6A-8CB6-41D6-BD22-9ABEE4EDA661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8F7-45AE-9CD4-7ACB84C74F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C977E0C-7EA5-40FD-8EBD-B22438EA6819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8F7-45AE-9CD4-7ACB84C74FB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D861B1D-A271-46A8-ACF6-B4478594B588}" type="CELLRANGE">
                      <a:rPr lang="en-GB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1.125</c:v>
              </c:pt>
              <c:pt idx="1">
                <c:v>2.125</c:v>
              </c:pt>
              <c:pt idx="2">
                <c:v>2.625</c:v>
              </c:pt>
              <c:pt idx="3">
                <c:v>3.625</c:v>
              </c:pt>
              <c:pt idx="4">
                <c:v>4.375</c:v>
              </c:pt>
              <c:pt idx="5">
                <c:v>6.125</c:v>
              </c:pt>
              <c:pt idx="6">
                <c:v>7.375</c:v>
              </c:pt>
              <c:pt idx="7">
                <c:v>9.625</c:v>
              </c:pt>
              <c:pt idx="8">
                <c:v>12.875</c:v>
              </c:pt>
              <c:pt idx="9">
                <c:v>14.875</c:v>
              </c:pt>
              <c:pt idx="10">
                <c:v>18.125</c:v>
              </c:pt>
              <c:pt idx="11">
                <c:v>20.875</c:v>
              </c:pt>
              <c:pt idx="12">
                <c:v>22.875</c:v>
              </c:pt>
              <c:pt idx="13">
                <c:v>26.125</c:v>
              </c:pt>
            </c:numLit>
          </c:xVal>
          <c:yVal>
            <c:numLit>
              <c:formatCode>General</c:formatCode>
              <c:ptCount val="14"/>
              <c:pt idx="0">
                <c:v>8.09</c:v>
              </c:pt>
              <c:pt idx="1">
                <c:v>8.4</c:v>
              </c:pt>
              <c:pt idx="2">
                <c:v>8.74</c:v>
              </c:pt>
              <c:pt idx="3">
                <c:v>8.9196000000000009</c:v>
              </c:pt>
              <c:pt idx="4">
                <c:v>9.66</c:v>
              </c:pt>
              <c:pt idx="5">
                <c:v>10.39</c:v>
              </c:pt>
              <c:pt idx="6">
                <c:v>11.629999999999999</c:v>
              </c:pt>
              <c:pt idx="7">
                <c:v>11.53</c:v>
              </c:pt>
              <c:pt idx="8">
                <c:v>12.34</c:v>
              </c:pt>
              <c:pt idx="9">
                <c:v>12.78923</c:v>
              </c:pt>
              <c:pt idx="10">
                <c:v>12.671209999999999</c:v>
              </c:pt>
              <c:pt idx="11">
                <c:v>13.715</c:v>
              </c:pt>
              <c:pt idx="12">
                <c:v>13.914999999999999</c:v>
              </c:pt>
              <c:pt idx="13">
                <c:v>14.35319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8F7-45AE-9CD4-7ACB84C74FB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NA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F7-45AE-9CD4-7ACB84C74FBC}"/>
                </c:ext>
              </c:extLst>
            </c:dLbl>
            <c:dLbl>
              <c:idx val="1"/>
              <c:layout>
                <c:manualLayout>
                  <c:x val="-8.3837422072685092E-3"/>
                  <c:y val="0"/>
                </c:manualLayout>
              </c:layout>
              <c:tx>
                <c:rich>
                  <a:bodyPr/>
                  <a:lstStyle/>
                  <a:p>
                    <a:fld id="{A3641E17-E94B-406A-A2CA-9415555055BA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8F7-45AE-9CD4-7ACB84C74FBC}"/>
                </c:ext>
              </c:extLst>
            </c:dLbl>
            <c:dLbl>
              <c:idx val="2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E437CABC-E87E-4120-9401-A5C5429F4BF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8F7-45AE-9CD4-7ACB84C74FBC}"/>
                </c:ext>
              </c:extLst>
            </c:dLbl>
            <c:dLbl>
              <c:idx val="3"/>
              <c:layout>
                <c:manualLayout>
                  <c:x val="3.8785995976687054E-2"/>
                  <c:y val="9.6666674278215823E-3"/>
                </c:manualLayout>
              </c:layout>
              <c:tx>
                <c:rich>
                  <a:bodyPr/>
                  <a:lstStyle/>
                  <a:p>
                    <a:fld id="{1CBFFDBA-1FCE-4687-B0EA-FBFBD559843A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8F7-45AE-9CD4-7ACB84C74FBC}"/>
                </c:ext>
              </c:extLst>
            </c:dLbl>
            <c:dLbl>
              <c:idx val="4"/>
              <c:layout>
                <c:manualLayout>
                  <c:x val="-6.9456768179790365E-2"/>
                  <c:y val="-5.1555559615048437E-2"/>
                </c:manualLayout>
              </c:layout>
              <c:tx>
                <c:rich>
                  <a:bodyPr/>
                  <a:lstStyle/>
                  <a:p>
                    <a:fld id="{D484EBAF-A680-412E-8648-27CB4858A6B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8F7-45AE-9CD4-7ACB84C74FBC}"/>
                </c:ext>
              </c:extLst>
            </c:dLbl>
            <c:dLbl>
              <c:idx val="5"/>
              <c:layout>
                <c:manualLayout>
                  <c:x val="-9.7308214291335682E-2"/>
                  <c:y val="1.6111112379702638E-2"/>
                </c:manualLayout>
              </c:layout>
              <c:tx>
                <c:rich>
                  <a:bodyPr/>
                  <a:lstStyle/>
                  <a:p>
                    <a:fld id="{D72F5B4E-D7D4-4CAC-8F5A-3B5BEFC38EC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8F7-45AE-9CD4-7ACB84C74FBC}"/>
                </c:ext>
              </c:extLst>
            </c:dLbl>
            <c:dLbl>
              <c:idx val="6"/>
              <c:layout>
                <c:manualLayout>
                  <c:x val="-6.44892946187543E-2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6EA2A787-DC24-4E18-9FE7-112126CF512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8F7-45AE-9CD4-7ACB84C74FBC}"/>
                </c:ext>
              </c:extLst>
            </c:dLbl>
            <c:dLbl>
              <c:idx val="7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708A4A97-F2FA-4085-94A9-D902EB2587E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8F7-45AE-9CD4-7ACB84C74FBC}"/>
                </c:ext>
              </c:extLst>
            </c:dLbl>
            <c:dLbl>
              <c:idx val="8"/>
              <c:layout>
                <c:manualLayout>
                  <c:x val="-5.3278708743481736E-2"/>
                  <c:y val="2.8121883229194598E-2"/>
                </c:manualLayout>
              </c:layout>
              <c:tx>
                <c:rich>
                  <a:bodyPr/>
                  <a:lstStyle/>
                  <a:p>
                    <a:fld id="{E41881D8-329A-46AB-A2B7-E22CF69DACB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Lit>
              <c:formatCode>General</c:formatCode>
              <c:ptCount val="9"/>
              <c:pt idx="3">
                <c:v>1.2611111111111111</c:v>
              </c:pt>
              <c:pt idx="4">
                <c:v>0.22500000000000001</c:v>
              </c:pt>
              <c:pt idx="5">
                <c:v>1.0805555555555555</c:v>
              </c:pt>
              <c:pt idx="6">
                <c:v>1.2611111111111111</c:v>
              </c:pt>
              <c:pt idx="7">
                <c:v>6.9194444444444443</c:v>
              </c:pt>
              <c:pt idx="8">
                <c:v>7.4944444444444445</c:v>
              </c:pt>
            </c:numLit>
          </c:xVal>
          <c:yVal>
            <c:numLit>
              <c:formatCode>General</c:formatCode>
              <c:ptCount val="9"/>
              <c:pt idx="3">
                <c:v>7.63</c:v>
              </c:pt>
              <c:pt idx="4">
                <c:v>8.42</c:v>
              </c:pt>
              <c:pt idx="5">
                <c:v>8.18</c:v>
              </c:pt>
              <c:pt idx="6">
                <c:v>7.53</c:v>
              </c:pt>
              <c:pt idx="7">
                <c:v>9.32</c:v>
              </c:pt>
              <c:pt idx="8">
                <c:v>8.8553700000000006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{"R2048","","","","","","BWFL23","BWFK22","BWFi23","DBN23","NEDNAM01","NEDX2030","","","","","","",""}</c15:f>
                <c15:dlblRangeCache>
                  <c:ptCount val="19"/>
                  <c:pt idx="0">
                    <c:v>R2048</c:v>
                  </c:pt>
                  <c:pt idx="6">
                    <c:v>BWFL23</c:v>
                  </c:pt>
                  <c:pt idx="7">
                    <c:v>BWFK22</c:v>
                  </c:pt>
                  <c:pt idx="8">
                    <c:v>BWFi23</c:v>
                  </c:pt>
                  <c:pt idx="9">
                    <c:v>DBN23</c:v>
                  </c:pt>
                  <c:pt idx="10">
                    <c:v>NEDNAM01</c:v>
                  </c:pt>
                  <c:pt idx="11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38F7-45AE-9CD4-7ACB84C7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40821</xdr:colOff>
      <xdr:row>16</xdr:row>
      <xdr:rowOff>13606</xdr:rowOff>
    </xdr:from>
    <xdr:to>
      <xdr:col>12</xdr:col>
      <xdr:colOff>421821</xdr:colOff>
      <xdr:row>33</xdr:row>
      <xdr:rowOff>108856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79EE0-47BF-6492-BE92-01BA138A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64" y="2979963"/>
          <a:ext cx="5238750" cy="300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1240465</xdr:colOff>
      <xdr:row>27</xdr:row>
      <xdr:rowOff>132907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BB5AD5-6DD3-41C3-8E33-3200C4A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uzette@ijg.net" TargetMode="External"/><Relationship Id="rId1" Type="http://schemas.openxmlformats.org/officeDocument/2006/relationships/hyperlink" Target="mailto:leon@ijg.ne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eon@ijg.net" TargetMode="External"/><Relationship Id="rId4" Type="http://schemas.openxmlformats.org/officeDocument/2006/relationships/hyperlink" Target="mailto:eric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02" t="str">
        <f>"Individual Equity Total Returns [N$,%]" &amp; TEXT(Map!$N$16, " mmmm yyyy")</f>
        <v>Individual Equity Total Returns [N$,%] August 2022</v>
      </c>
      <c r="C2" s="402"/>
      <c r="D2" s="402"/>
      <c r="E2" s="402"/>
      <c r="F2" s="402"/>
      <c r="G2" s="402"/>
      <c r="H2" s="474" t="s">
        <v>7</v>
      </c>
      <c r="I2" s="474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4"/>
      <c r="C4" s="375" t="s">
        <v>84</v>
      </c>
      <c r="D4" s="375" t="s">
        <v>109</v>
      </c>
      <c r="E4" s="376" t="s">
        <v>8</v>
      </c>
      <c r="F4" s="376" t="s">
        <v>9</v>
      </c>
      <c r="G4" s="376" t="s">
        <v>10</v>
      </c>
      <c r="H4" s="376" t="s">
        <v>11</v>
      </c>
      <c r="I4" s="376" t="s">
        <v>12</v>
      </c>
    </row>
    <row r="5" spans="2:11">
      <c r="B5" s="380" t="s">
        <v>147</v>
      </c>
      <c r="C5" s="381"/>
      <c r="D5" s="382"/>
      <c r="E5" s="383">
        <v>-2.9508732477693638</v>
      </c>
      <c r="F5" s="383">
        <v>-13.024835513002309</v>
      </c>
      <c r="G5" s="383">
        <v>-3.9016789047065679</v>
      </c>
      <c r="H5" s="383">
        <v>6.1590169328169901</v>
      </c>
      <c r="I5" s="383">
        <v>6.5190212973637927</v>
      </c>
      <c r="J5" s="85"/>
    </row>
    <row r="6" spans="2:11">
      <c r="B6" s="87" t="s">
        <v>148</v>
      </c>
      <c r="C6" s="381"/>
      <c r="D6" s="382"/>
      <c r="E6" s="21">
        <v>-2.9120431347544571</v>
      </c>
      <c r="F6" s="21">
        <v>-12.301317952714319</v>
      </c>
      <c r="G6" s="21">
        <v>-1.5628565406288475</v>
      </c>
      <c r="H6" s="21">
        <v>10.19474480098201</v>
      </c>
      <c r="I6" s="21">
        <v>11.58939874832247</v>
      </c>
      <c r="J6" s="85"/>
    </row>
    <row r="7" spans="2:11">
      <c r="B7" s="57" t="s">
        <v>149</v>
      </c>
      <c r="C7" s="381">
        <v>1072</v>
      </c>
      <c r="D7" s="384">
        <v>8.3688107246684582E-4</v>
      </c>
      <c r="E7" s="22">
        <v>-2.633969</v>
      </c>
      <c r="F7" s="22">
        <v>-19.33785</v>
      </c>
      <c r="G7" s="22">
        <v>-16.233550000000001</v>
      </c>
      <c r="H7" s="22">
        <v>-12.288029999999999</v>
      </c>
      <c r="I7" s="22">
        <v>-14.867789999999999</v>
      </c>
      <c r="J7" s="85"/>
    </row>
    <row r="8" spans="2:11">
      <c r="B8" s="57" t="s">
        <v>150</v>
      </c>
      <c r="C8" s="381">
        <v>6417</v>
      </c>
      <c r="D8" s="384">
        <v>0.18318152976232199</v>
      </c>
      <c r="E8" s="22">
        <v>-2.1052629999999999</v>
      </c>
      <c r="F8" s="22">
        <v>-11.37964</v>
      </c>
      <c r="G8" s="22">
        <v>-0.94431779999999998</v>
      </c>
      <c r="H8" s="22">
        <v>8.5025469999999999</v>
      </c>
      <c r="I8" s="22">
        <v>7.7230540000000003</v>
      </c>
      <c r="J8" s="85"/>
    </row>
    <row r="9" spans="2:11">
      <c r="B9" s="57" t="s">
        <v>151</v>
      </c>
      <c r="C9" s="381">
        <v>3002</v>
      </c>
      <c r="D9" s="384">
        <v>1.1098677643311043E-3</v>
      </c>
      <c r="E9" s="22">
        <v>3.3322230000000001E-2</v>
      </c>
      <c r="F9" s="22">
        <v>-1.5737710000000003</v>
      </c>
      <c r="G9" s="22">
        <v>7.0750830000000002</v>
      </c>
      <c r="H9" s="22">
        <v>9.4326869999999996</v>
      </c>
      <c r="I9" s="22">
        <v>7.038786</v>
      </c>
      <c r="J9" s="85"/>
    </row>
    <row r="10" spans="2:11">
      <c r="B10" s="57" t="s">
        <v>152</v>
      </c>
      <c r="C10" s="381">
        <v>265</v>
      </c>
      <c r="D10" s="384">
        <v>1.6780801993222832E-4</v>
      </c>
      <c r="E10" s="22">
        <v>0</v>
      </c>
      <c r="F10" s="22">
        <v>-11.66667</v>
      </c>
      <c r="G10" s="22">
        <v>88.790199999999999</v>
      </c>
      <c r="H10" s="22">
        <v>89.46584</v>
      </c>
      <c r="I10" s="22">
        <v>52.188009999999998</v>
      </c>
      <c r="J10" s="85"/>
    </row>
    <row r="11" spans="2:11">
      <c r="B11" s="57" t="s">
        <v>153</v>
      </c>
      <c r="C11" s="381">
        <v>20280</v>
      </c>
      <c r="D11" s="384">
        <v>4.8915662503437971E-2</v>
      </c>
      <c r="E11" s="22">
        <v>-2.890733</v>
      </c>
      <c r="F11" s="22">
        <v>-11.27633</v>
      </c>
      <c r="G11" s="22">
        <v>-0.47153120000000004</v>
      </c>
      <c r="H11" s="22">
        <v>20.50836</v>
      </c>
      <c r="I11" s="22">
        <v>24.184760000000001</v>
      </c>
      <c r="J11" s="85"/>
    </row>
    <row r="12" spans="2:11">
      <c r="B12" s="57" t="s">
        <v>154</v>
      </c>
      <c r="C12" s="381">
        <v>442</v>
      </c>
      <c r="D12" s="384">
        <v>1.9941169527557497E-4</v>
      </c>
      <c r="E12" s="22">
        <v>1.843318</v>
      </c>
      <c r="F12" s="22">
        <v>10.5</v>
      </c>
      <c r="G12" s="22">
        <v>-23.366890000000001</v>
      </c>
      <c r="H12" s="22">
        <v>-27.661799999999996</v>
      </c>
      <c r="I12" s="22">
        <v>-25.49212</v>
      </c>
      <c r="J12" s="85"/>
    </row>
    <row r="13" spans="2:11">
      <c r="B13" s="57" t="s">
        <v>155</v>
      </c>
      <c r="C13" s="381">
        <v>15322.999999999998</v>
      </c>
      <c r="D13" s="384">
        <v>0.11709244238023934</v>
      </c>
      <c r="E13" s="22">
        <v>-4.2252640000000001</v>
      </c>
      <c r="F13" s="22">
        <v>-14.262530000000002</v>
      </c>
      <c r="G13" s="22">
        <v>-3.0557889999999999</v>
      </c>
      <c r="H13" s="22">
        <v>8.6522880000000004</v>
      </c>
      <c r="I13" s="22">
        <v>12.613430000000001</v>
      </c>
      <c r="J13" s="85"/>
    </row>
    <row r="14" spans="2:11">
      <c r="B14" s="87" t="s">
        <v>156</v>
      </c>
      <c r="C14" s="381"/>
      <c r="D14" s="384"/>
      <c r="E14" s="21">
        <v>0.1559806</v>
      </c>
      <c r="F14" s="21">
        <v>-16.52983</v>
      </c>
      <c r="G14" s="21">
        <v>-5.9088149999999997</v>
      </c>
      <c r="H14" s="21">
        <v>5.5540719999999997</v>
      </c>
      <c r="I14" s="21">
        <v>-4.1599089999999999</v>
      </c>
      <c r="J14" s="85"/>
    </row>
    <row r="15" spans="2:11">
      <c r="B15" s="57" t="s">
        <v>157</v>
      </c>
      <c r="C15" s="381">
        <v>24400</v>
      </c>
      <c r="D15" s="384">
        <v>5.7312788777464712E-3</v>
      </c>
      <c r="E15" s="22">
        <v>0.1559806</v>
      </c>
      <c r="F15" s="22">
        <v>-16.52983</v>
      </c>
      <c r="G15" s="22">
        <v>-5.9088149999999997</v>
      </c>
      <c r="H15" s="22">
        <v>5.5540719999999997</v>
      </c>
      <c r="I15" s="22">
        <v>-4.1599089999999999</v>
      </c>
      <c r="J15" s="85"/>
    </row>
    <row r="16" spans="2:11">
      <c r="B16" s="87" t="s">
        <v>158</v>
      </c>
      <c r="C16" s="381"/>
      <c r="D16" s="384"/>
      <c r="E16" s="21">
        <v>-2.3502894675279573</v>
      </c>
      <c r="F16" s="21">
        <v>-17.269727040394415</v>
      </c>
      <c r="G16" s="21">
        <v>-13.856209118245882</v>
      </c>
      <c r="H16" s="21">
        <v>-14.979751367434551</v>
      </c>
      <c r="I16" s="21">
        <v>-10.51572241340949</v>
      </c>
      <c r="J16" s="85"/>
    </row>
    <row r="17" spans="2:10">
      <c r="B17" s="57" t="s">
        <v>159</v>
      </c>
      <c r="C17" s="381">
        <v>1664.9999999999998</v>
      </c>
      <c r="D17" s="384">
        <v>1.2358086400147095E-2</v>
      </c>
      <c r="E17" s="22">
        <v>13.729510000000001</v>
      </c>
      <c r="F17" s="22">
        <v>5.2465229999999998</v>
      </c>
      <c r="G17" s="22">
        <v>-10.8195</v>
      </c>
      <c r="H17" s="22">
        <v>-15.781490000000002</v>
      </c>
      <c r="I17" s="22">
        <v>-12.1372</v>
      </c>
      <c r="J17" s="85"/>
    </row>
    <row r="18" spans="2:10">
      <c r="B18" s="57" t="s">
        <v>160</v>
      </c>
      <c r="C18" s="381">
        <v>1017</v>
      </c>
      <c r="D18" s="384">
        <v>2.6071518254538417E-2</v>
      </c>
      <c r="E18" s="22">
        <v>-10.317460000000001</v>
      </c>
      <c r="F18" s="22">
        <v>-20.297809999999998</v>
      </c>
      <c r="G18" s="22">
        <v>-16.0213</v>
      </c>
      <c r="H18" s="22">
        <v>-18.254919999999998</v>
      </c>
      <c r="I18" s="22">
        <v>-19.226590000000002</v>
      </c>
      <c r="J18" s="85"/>
    </row>
    <row r="19" spans="2:10">
      <c r="B19" s="57" t="s">
        <v>161</v>
      </c>
      <c r="C19" s="381">
        <v>5332</v>
      </c>
      <c r="D19" s="384">
        <v>5.3830706926641179E-2</v>
      </c>
      <c r="E19" s="22">
        <v>-2.1830859999999999</v>
      </c>
      <c r="F19" s="22">
        <v>-20.972280000000001</v>
      </c>
      <c r="G19" s="22">
        <v>-13.504749999999998</v>
      </c>
      <c r="H19" s="22">
        <v>-13.20945</v>
      </c>
      <c r="I19" s="22">
        <v>-5.9245900000000002</v>
      </c>
      <c r="J19" s="85"/>
    </row>
    <row r="20" spans="2:10">
      <c r="B20" s="87" t="s">
        <v>162</v>
      </c>
      <c r="C20" s="381"/>
      <c r="D20" s="384"/>
      <c r="E20" s="21">
        <v>0</v>
      </c>
      <c r="F20" s="21">
        <v>4.4776119999999997</v>
      </c>
      <c r="G20" s="21">
        <v>6.0606059999999999</v>
      </c>
      <c r="H20" s="21">
        <v>17.309460000000001</v>
      </c>
      <c r="I20" s="21">
        <v>6.0606059999999999</v>
      </c>
      <c r="J20" s="85"/>
    </row>
    <row r="21" spans="2:10">
      <c r="B21" s="57" t="s">
        <v>163</v>
      </c>
      <c r="C21" s="381">
        <v>70</v>
      </c>
      <c r="D21" s="384">
        <v>4.1908829677757187E-5</v>
      </c>
      <c r="E21" s="22">
        <v>0</v>
      </c>
      <c r="F21" s="22">
        <v>4.4776119999999997</v>
      </c>
      <c r="G21" s="22">
        <v>6.0606059999999999</v>
      </c>
      <c r="H21" s="22">
        <v>17.309460000000001</v>
      </c>
      <c r="I21" s="22">
        <v>6.0606059999999999</v>
      </c>
      <c r="J21" s="85"/>
    </row>
    <row r="22" spans="2:10">
      <c r="B22" s="87" t="s">
        <v>164</v>
      </c>
      <c r="C22" s="381"/>
      <c r="D22" s="384"/>
      <c r="E22" s="21">
        <v>-4.6508653404122686</v>
      </c>
      <c r="F22" s="21">
        <v>2.8704811786555844</v>
      </c>
      <c r="G22" s="21">
        <v>12.441946325271685</v>
      </c>
      <c r="H22" s="21">
        <v>21.404478734164744</v>
      </c>
      <c r="I22" s="21">
        <v>14.879961973163658</v>
      </c>
      <c r="J22" s="85"/>
    </row>
    <row r="23" spans="2:10">
      <c r="B23" s="57" t="s">
        <v>165</v>
      </c>
      <c r="C23" s="381">
        <v>1026</v>
      </c>
      <c r="D23" s="384">
        <v>5.1609275769309078E-4</v>
      </c>
      <c r="E23" s="22">
        <v>9.7560969999999997E-2</v>
      </c>
      <c r="F23" s="22">
        <v>9.7560969999999997E-2</v>
      </c>
      <c r="G23" s="22">
        <v>7.0258820000000002</v>
      </c>
      <c r="H23" s="22">
        <v>-2.8934799999999998</v>
      </c>
      <c r="I23" s="22">
        <v>19.04992</v>
      </c>
      <c r="J23" s="85"/>
    </row>
    <row r="24" spans="2:10">
      <c r="B24" s="57" t="s">
        <v>166</v>
      </c>
      <c r="C24" s="381">
        <v>1349</v>
      </c>
      <c r="D24" s="384">
        <v>7.0191496660253387E-3</v>
      </c>
      <c r="E24" s="22">
        <v>-5</v>
      </c>
      <c r="F24" s="22">
        <v>3.0743640000000001</v>
      </c>
      <c r="G24" s="22">
        <v>12.840170000000001</v>
      </c>
      <c r="H24" s="22">
        <v>23.191020000000002</v>
      </c>
      <c r="I24" s="22">
        <v>14.573359999999999</v>
      </c>
      <c r="J24" s="85"/>
    </row>
    <row r="25" spans="2:10">
      <c r="B25" s="87" t="s">
        <v>167</v>
      </c>
      <c r="C25" s="381"/>
      <c r="D25" s="384"/>
      <c r="E25" s="21">
        <v>-7.8042166853093198</v>
      </c>
      <c r="F25" s="21">
        <v>-12.642528890410668</v>
      </c>
      <c r="G25" s="21">
        <v>-4.9336915398973282</v>
      </c>
      <c r="H25" s="21">
        <v>31.999561659619069</v>
      </c>
      <c r="I25" s="21">
        <v>-5.0794560726186182</v>
      </c>
      <c r="J25" s="85"/>
    </row>
    <row r="26" spans="2:10">
      <c r="B26" s="57" t="s">
        <v>168</v>
      </c>
      <c r="C26" s="381">
        <v>187</v>
      </c>
      <c r="D26" s="384">
        <v>1.3331348085981516E-4</v>
      </c>
      <c r="E26" s="22">
        <v>1.6304350000000003</v>
      </c>
      <c r="F26" s="22">
        <v>9.3567250000000008</v>
      </c>
      <c r="G26" s="22">
        <v>142.8571</v>
      </c>
      <c r="H26" s="22">
        <v>156.1644</v>
      </c>
      <c r="I26" s="22">
        <v>133.75</v>
      </c>
      <c r="J26" s="85"/>
    </row>
    <row r="27" spans="2:10">
      <c r="B27" s="57" t="s">
        <v>169</v>
      </c>
      <c r="C27" s="381">
        <v>8056</v>
      </c>
      <c r="D27" s="384">
        <v>1.3222826049708208E-2</v>
      </c>
      <c r="E27" s="22">
        <v>-9.2077080000000002</v>
      </c>
      <c r="F27" s="22">
        <v>-13.79397</v>
      </c>
      <c r="G27" s="22">
        <v>-3.7623629999999997</v>
      </c>
      <c r="H27" s="22">
        <v>38.454140000000002</v>
      </c>
      <c r="I27" s="22">
        <v>-4.2496980000000004</v>
      </c>
      <c r="J27" s="85"/>
    </row>
    <row r="28" spans="2:10">
      <c r="B28" s="57" t="s">
        <v>170</v>
      </c>
      <c r="C28" s="381">
        <v>1140</v>
      </c>
      <c r="D28" s="384">
        <v>2.6642362718266263E-3</v>
      </c>
      <c r="E28" s="22">
        <v>-4.1211099999999998</v>
      </c>
      <c r="F28" s="22">
        <v>-7.6923069999999996</v>
      </c>
      <c r="G28" s="22">
        <v>-15.70112</v>
      </c>
      <c r="H28" s="22">
        <v>3.5499740000000002</v>
      </c>
      <c r="I28" s="22">
        <v>-13.81945</v>
      </c>
      <c r="J28" s="85"/>
    </row>
    <row r="29" spans="2:10">
      <c r="B29" s="57" t="s">
        <v>171</v>
      </c>
      <c r="C29" s="381">
        <v>12790</v>
      </c>
      <c r="D29" s="384">
        <v>3.4242940780086713E-4</v>
      </c>
      <c r="E29" s="22">
        <v>0</v>
      </c>
      <c r="F29" s="22">
        <v>1.5637220000000001</v>
      </c>
      <c r="G29" s="22">
        <v>1.5637220000000001</v>
      </c>
      <c r="H29" s="22">
        <v>1.5637220000000001</v>
      </c>
      <c r="I29" s="22">
        <v>1.5637220000000001</v>
      </c>
      <c r="J29" s="85"/>
    </row>
    <row r="30" spans="2:10">
      <c r="B30" s="57" t="s">
        <v>172</v>
      </c>
      <c r="C30" s="381">
        <v>1550</v>
      </c>
      <c r="D30" s="384">
        <v>0</v>
      </c>
      <c r="E30" s="22">
        <v>1.9736839999999998</v>
      </c>
      <c r="F30" s="22">
        <v>9.3860259999999993</v>
      </c>
      <c r="G30" s="22">
        <v>10.16347</v>
      </c>
      <c r="H30" s="22">
        <v>17.157969999999999</v>
      </c>
      <c r="I30" s="22">
        <v>7.1181760000000001</v>
      </c>
      <c r="J30" s="85"/>
    </row>
    <row r="31" spans="2:10">
      <c r="B31" s="57" t="s">
        <v>173</v>
      </c>
      <c r="C31" s="381">
        <v>50</v>
      </c>
      <c r="D31" s="384">
        <v>1.5420450678965307E-4</v>
      </c>
      <c r="E31" s="22">
        <v>31.578949999999999</v>
      </c>
      <c r="F31" s="22">
        <v>-50</v>
      </c>
      <c r="G31" s="22">
        <v>-61.538460000000008</v>
      </c>
      <c r="H31" s="22">
        <v>-69.696969999999993</v>
      </c>
      <c r="I31" s="22">
        <v>-60</v>
      </c>
      <c r="J31" s="85"/>
    </row>
    <row r="32" spans="2:10">
      <c r="B32" s="87" t="s">
        <v>174</v>
      </c>
      <c r="C32" s="381"/>
      <c r="D32" s="384"/>
      <c r="E32" s="22"/>
      <c r="F32" s="22"/>
      <c r="G32" s="22"/>
      <c r="H32" s="22"/>
      <c r="I32" s="22"/>
      <c r="J32" s="85"/>
    </row>
    <row r="33" spans="2:10">
      <c r="B33" s="57" t="s">
        <v>175</v>
      </c>
      <c r="C33" s="381">
        <v>1300</v>
      </c>
      <c r="D33" s="384">
        <v>3.439957674089852E-4</v>
      </c>
      <c r="E33" s="22">
        <v>7.6982300000000004E-2</v>
      </c>
      <c r="F33" s="22">
        <v>8.243131</v>
      </c>
      <c r="G33" s="22">
        <v>1.801096</v>
      </c>
      <c r="H33" s="22">
        <v>9.2353590000000008</v>
      </c>
      <c r="I33" s="22">
        <v>1.801096</v>
      </c>
      <c r="J33" s="85"/>
    </row>
    <row r="34" spans="2:10">
      <c r="B34" s="57" t="s">
        <v>176</v>
      </c>
      <c r="C34" s="381">
        <v>752</v>
      </c>
      <c r="D34" s="384">
        <v>1.2945800764420808E-3</v>
      </c>
      <c r="E34" s="22">
        <v>-0.13280210000000001</v>
      </c>
      <c r="F34" s="22">
        <v>4.8229369999999996</v>
      </c>
      <c r="G34" s="22">
        <v>-4.4635619999999996</v>
      </c>
      <c r="H34" s="22">
        <v>0</v>
      </c>
      <c r="I34" s="22">
        <v>-8.2570599999999992</v>
      </c>
      <c r="J34" s="85"/>
    </row>
    <row r="35" spans="2:10">
      <c r="B35" s="87" t="s">
        <v>177</v>
      </c>
      <c r="C35" s="381"/>
      <c r="D35" s="384"/>
      <c r="E35" s="22"/>
      <c r="F35" s="22"/>
      <c r="G35" s="22"/>
      <c r="H35" s="22"/>
      <c r="I35" s="22"/>
      <c r="J35" s="85"/>
    </row>
    <row r="36" spans="2:10" ht="14.25" thickBot="1">
      <c r="B36" s="57" t="s">
        <v>178</v>
      </c>
      <c r="C36" s="381">
        <v>900</v>
      </c>
      <c r="D36" s="384">
        <v>1.2245165490616549E-5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85"/>
    </row>
    <row r="37" spans="2:10">
      <c r="B37" s="385"/>
      <c r="C37" s="386"/>
      <c r="D37" s="387"/>
      <c r="E37" s="385"/>
      <c r="F37" s="388"/>
      <c r="G37" s="388"/>
      <c r="H37" s="388"/>
      <c r="I37" s="388"/>
      <c r="J37" s="85"/>
    </row>
    <row r="38" spans="2:10">
      <c r="B38" s="380" t="s">
        <v>179</v>
      </c>
      <c r="C38" s="381"/>
      <c r="D38" s="384"/>
      <c r="E38" s="383">
        <v>2.4711889999999999</v>
      </c>
      <c r="F38" s="383">
        <v>32.071559999999998</v>
      </c>
      <c r="G38" s="383">
        <v>45.232399999999998</v>
      </c>
      <c r="H38" s="383">
        <v>59.035290000000003</v>
      </c>
      <c r="I38" s="383">
        <v>46.043280000000003</v>
      </c>
      <c r="J38" s="85"/>
    </row>
    <row r="39" spans="2:10">
      <c r="B39" s="87" t="s">
        <v>180</v>
      </c>
      <c r="C39" s="381"/>
      <c r="D39" s="384"/>
      <c r="E39" s="21">
        <v>2.4711889999999999</v>
      </c>
      <c r="F39" s="21">
        <v>32.071559999999998</v>
      </c>
      <c r="G39" s="21">
        <v>45.232399999999998</v>
      </c>
      <c r="H39" s="21">
        <v>59.035290000000003</v>
      </c>
      <c r="I39" s="21">
        <v>46.043280000000003</v>
      </c>
      <c r="J39" s="85"/>
    </row>
    <row r="40" spans="2:10" ht="14.25" thickBot="1">
      <c r="B40" s="389" t="s">
        <v>181</v>
      </c>
      <c r="C40" s="390">
        <v>9880</v>
      </c>
      <c r="D40" s="391">
        <v>2.258414968558916E-2</v>
      </c>
      <c r="E40" s="392">
        <v>2.4711889999999999</v>
      </c>
      <c r="F40" s="392">
        <v>32.071559999999998</v>
      </c>
      <c r="G40" s="392">
        <v>45.232399999999998</v>
      </c>
      <c r="H40" s="392">
        <v>59.035290000000003</v>
      </c>
      <c r="I40" s="392">
        <v>46.043280000000003</v>
      </c>
      <c r="J40" s="85"/>
    </row>
    <row r="41" spans="2:10">
      <c r="B41" s="385"/>
      <c r="C41" s="386"/>
      <c r="D41" s="387"/>
      <c r="E41" s="385"/>
      <c r="F41" s="388"/>
      <c r="G41" s="388"/>
      <c r="H41" s="388"/>
      <c r="I41" s="388"/>
      <c r="J41" s="85"/>
    </row>
    <row r="42" spans="2:10">
      <c r="B42" s="380" t="s">
        <v>182</v>
      </c>
      <c r="C42" s="381"/>
      <c r="D42" s="382"/>
      <c r="E42" s="383">
        <v>-3.5362301118371815</v>
      </c>
      <c r="F42" s="383">
        <v>-22.596235756036574</v>
      </c>
      <c r="G42" s="383">
        <v>-21.772885775069838</v>
      </c>
      <c r="H42" s="383">
        <v>0.40543443094512466</v>
      </c>
      <c r="I42" s="383">
        <v>-8.786655131493502</v>
      </c>
      <c r="J42" s="85"/>
    </row>
    <row r="43" spans="2:10">
      <c r="B43" s="87" t="s">
        <v>183</v>
      </c>
      <c r="C43" s="381"/>
      <c r="D43" s="382"/>
      <c r="E43" s="21">
        <v>-3.5362301118371815</v>
      </c>
      <c r="F43" s="21">
        <v>-22.596235756036574</v>
      </c>
      <c r="G43" s="21">
        <v>-21.772885775069838</v>
      </c>
      <c r="H43" s="21">
        <v>0.40543443094512466</v>
      </c>
      <c r="I43" s="21">
        <v>-8.786655131493502</v>
      </c>
      <c r="J43" s="85"/>
    </row>
    <row r="44" spans="2:10">
      <c r="B44" s="57" t="s">
        <v>184</v>
      </c>
      <c r="C44" s="381">
        <v>55154.999999999993</v>
      </c>
      <c r="D44" s="384">
        <v>0.3862395471515232</v>
      </c>
      <c r="E44" s="22">
        <v>-4.677244</v>
      </c>
      <c r="F44" s="22">
        <v>-25.022770000000001</v>
      </c>
      <c r="G44" s="22">
        <v>-24.372299999999999</v>
      </c>
      <c r="H44" s="22">
        <v>-3.5561820000000002</v>
      </c>
      <c r="I44" s="22">
        <v>-9.2565080000000002</v>
      </c>
      <c r="J44" s="85"/>
    </row>
    <row r="45" spans="2:10">
      <c r="B45" s="57" t="s">
        <v>185</v>
      </c>
      <c r="C45" s="381">
        <v>993</v>
      </c>
      <c r="D45" s="384">
        <v>1.5921684485957373E-2</v>
      </c>
      <c r="E45" s="22">
        <v>16.276350000000001</v>
      </c>
      <c r="F45" s="22">
        <v>12.076750000000001</v>
      </c>
      <c r="G45" s="22">
        <v>16.961130000000001</v>
      </c>
      <c r="H45" s="22">
        <v>81.535650000000004</v>
      </c>
      <c r="I45" s="22">
        <v>-2.2637800000000001</v>
      </c>
      <c r="J45" s="85"/>
    </row>
    <row r="46" spans="2:10">
      <c r="B46" s="57" t="s">
        <v>186</v>
      </c>
      <c r="C46" s="381">
        <v>15</v>
      </c>
      <c r="D46" s="384">
        <v>1.1484523774671758E-4</v>
      </c>
      <c r="E46" s="22">
        <v>-16.66667</v>
      </c>
      <c r="F46" s="22">
        <v>-31.818180000000002</v>
      </c>
      <c r="G46" s="22">
        <v>-40</v>
      </c>
      <c r="H46" s="22">
        <v>-46.428570000000001</v>
      </c>
      <c r="I46" s="22">
        <v>-34.782609999999998</v>
      </c>
      <c r="J46" s="85"/>
    </row>
    <row r="47" spans="2:10">
      <c r="B47" s="57" t="s">
        <v>187</v>
      </c>
      <c r="C47" s="381">
        <v>985</v>
      </c>
      <c r="D47" s="384">
        <v>5.4931820427891055E-4</v>
      </c>
      <c r="E47" s="22">
        <v>-4.0895809999999999</v>
      </c>
      <c r="F47" s="22">
        <v>25.637749999999997</v>
      </c>
      <c r="G47" s="22">
        <v>2.6041669999999999</v>
      </c>
      <c r="H47" s="22">
        <v>5.9139790000000003</v>
      </c>
      <c r="I47" s="22">
        <v>-5.0144650000000004</v>
      </c>
      <c r="J47" s="85"/>
    </row>
    <row r="48" spans="2:10">
      <c r="B48" s="57" t="s">
        <v>188</v>
      </c>
      <c r="C48" s="381">
        <v>1361</v>
      </c>
      <c r="D48" s="384">
        <v>2.2762754965592732E-3</v>
      </c>
      <c r="E48" s="22">
        <v>53.265770000000003</v>
      </c>
      <c r="F48" s="22">
        <v>61.638950000000001</v>
      </c>
      <c r="G48" s="22">
        <v>54.308390000000003</v>
      </c>
      <c r="H48" s="22">
        <v>60.495279999999994</v>
      </c>
      <c r="I48" s="22">
        <v>37.059420000000003</v>
      </c>
      <c r="J48" s="85"/>
    </row>
    <row r="49" spans="2:10">
      <c r="B49" s="57" t="s">
        <v>189</v>
      </c>
      <c r="C49" s="381">
        <v>2756</v>
      </c>
      <c r="D49" s="384">
        <v>1.6522143640040404E-3</v>
      </c>
      <c r="E49" s="22">
        <v>4.7908739999999996</v>
      </c>
      <c r="F49" s="22">
        <v>7.6562500000000009</v>
      </c>
      <c r="G49" s="22">
        <v>19.307359999999999</v>
      </c>
      <c r="H49" s="377">
        <v>46.595750000000002</v>
      </c>
      <c r="I49" s="22">
        <v>-11.66667</v>
      </c>
      <c r="J49" s="85"/>
    </row>
    <row r="50" spans="2:10">
      <c r="B50" s="57" t="s">
        <v>190</v>
      </c>
      <c r="C50" s="381">
        <v>677</v>
      </c>
      <c r="D50" s="384">
        <v>8.101355516072562E-4</v>
      </c>
      <c r="E50" s="22">
        <v>26.779029999999999</v>
      </c>
      <c r="F50" s="22">
        <v>18.98067</v>
      </c>
      <c r="G50" s="22">
        <v>30.694980000000001</v>
      </c>
      <c r="H50" s="377">
        <v>55.990779999999994</v>
      </c>
      <c r="I50" s="22">
        <v>26.07076</v>
      </c>
      <c r="J50" s="85"/>
    </row>
    <row r="51" spans="2:10" ht="14.25" thickBot="1">
      <c r="B51" s="389" t="s">
        <v>191</v>
      </c>
      <c r="C51" s="390">
        <v>5285</v>
      </c>
      <c r="D51" s="391">
        <v>1.153173643718108E-2</v>
      </c>
      <c r="E51" s="392">
        <v>-7.052410000000001</v>
      </c>
      <c r="F51" s="392">
        <v>-15.283769999999999</v>
      </c>
      <c r="G51" s="392">
        <v>-13.75788</v>
      </c>
      <c r="H51" s="392">
        <v>-1.101108</v>
      </c>
      <c r="I51" s="392">
        <v>-13.06226</v>
      </c>
      <c r="J51" s="85"/>
    </row>
    <row r="52" spans="2:10">
      <c r="B52" s="378"/>
      <c r="C52" s="381"/>
      <c r="D52" s="382"/>
      <c r="E52" s="378"/>
      <c r="F52" s="379"/>
      <c r="G52" s="379"/>
      <c r="H52" s="379"/>
      <c r="I52" s="379"/>
      <c r="J52" s="85"/>
    </row>
    <row r="53" spans="2:10">
      <c r="B53" s="380" t="s">
        <v>192</v>
      </c>
      <c r="C53" s="381"/>
      <c r="D53" s="384"/>
      <c r="E53" s="383">
        <v>5.1766186762880881</v>
      </c>
      <c r="F53" s="383">
        <v>6.9056959636837139</v>
      </c>
      <c r="G53" s="383">
        <v>2.2706296903855079</v>
      </c>
      <c r="H53" s="383">
        <v>22.796183766792229</v>
      </c>
      <c r="I53" s="383">
        <v>11.971790979595454</v>
      </c>
      <c r="J53" s="85"/>
    </row>
    <row r="54" spans="2:10">
      <c r="B54" s="380" t="s">
        <v>193</v>
      </c>
      <c r="C54" s="381"/>
      <c r="D54" s="384"/>
      <c r="E54" s="23"/>
      <c r="F54" s="23"/>
      <c r="G54" s="23"/>
      <c r="H54" s="23"/>
      <c r="I54" s="23"/>
      <c r="J54" s="85"/>
    </row>
    <row r="55" spans="2:10">
      <c r="B55" s="87" t="s">
        <v>194</v>
      </c>
      <c r="C55" s="393"/>
      <c r="D55" s="384"/>
      <c r="E55" s="21">
        <v>2.5000000000000001E-2</v>
      </c>
      <c r="F55" s="21">
        <v>-2.4146339999999999</v>
      </c>
      <c r="G55" s="21">
        <v>-16.64583</v>
      </c>
      <c r="H55" s="21">
        <v>17.641870000000001</v>
      </c>
      <c r="I55" s="21">
        <v>-19.155380000000001</v>
      </c>
      <c r="J55" s="85"/>
    </row>
    <row r="56" spans="2:10" ht="14.25" thickBot="1">
      <c r="B56" s="57" t="s">
        <v>195</v>
      </c>
      <c r="C56" s="390">
        <v>4001</v>
      </c>
      <c r="D56" s="384">
        <v>2.3784484977166604E-3</v>
      </c>
      <c r="E56" s="22">
        <v>2.5000000000000001E-2</v>
      </c>
      <c r="F56" s="22">
        <v>-2.4146339999999999</v>
      </c>
      <c r="G56" s="22">
        <v>-16.64583</v>
      </c>
      <c r="H56" s="22">
        <v>17.641870000000001</v>
      </c>
      <c r="I56" s="22">
        <v>-19.155380000000001</v>
      </c>
      <c r="J56" s="85"/>
    </row>
    <row r="57" spans="2:10">
      <c r="B57" s="87" t="s">
        <v>196</v>
      </c>
      <c r="C57" s="393"/>
      <c r="D57" s="384"/>
      <c r="E57" s="21">
        <v>12.5692</v>
      </c>
      <c r="F57" s="21">
        <v>-1.6023340000000001</v>
      </c>
      <c r="G57" s="21">
        <v>7.3588480000000001</v>
      </c>
      <c r="H57" s="21">
        <v>-12.837530000000001</v>
      </c>
      <c r="I57" s="21">
        <v>4.3626969999999998</v>
      </c>
      <c r="J57" s="85"/>
    </row>
    <row r="58" spans="2:10" ht="14.25" thickBot="1">
      <c r="B58" s="57" t="s">
        <v>197</v>
      </c>
      <c r="C58" s="390">
        <v>5490</v>
      </c>
      <c r="D58" s="384">
        <v>2.5265812509599229E-3</v>
      </c>
      <c r="E58" s="22">
        <v>12.5692</v>
      </c>
      <c r="F58" s="22">
        <v>-1.6023340000000001</v>
      </c>
      <c r="G58" s="22">
        <v>7.3588480000000001</v>
      </c>
      <c r="H58" s="22">
        <v>-12.837529999999999</v>
      </c>
      <c r="I58" s="22">
        <v>4.3626969999999998</v>
      </c>
      <c r="J58" s="85"/>
    </row>
    <row r="59" spans="2:10">
      <c r="B59" s="380" t="s">
        <v>198</v>
      </c>
      <c r="C59" s="381"/>
      <c r="D59" s="384"/>
      <c r="E59" s="23"/>
      <c r="F59" s="23"/>
      <c r="G59" s="23"/>
      <c r="H59" s="23"/>
      <c r="I59" s="23"/>
      <c r="J59" s="85"/>
    </row>
    <row r="60" spans="2:10">
      <c r="B60" s="87" t="s">
        <v>199</v>
      </c>
      <c r="C60" s="393"/>
      <c r="D60" s="384"/>
      <c r="E60" s="21">
        <v>11.881545010593642</v>
      </c>
      <c r="F60" s="60">
        <v>5.1328891650723545</v>
      </c>
      <c r="G60" s="60">
        <v>3.0941992652379469</v>
      </c>
      <c r="H60" s="60">
        <v>-8.0556454140595086</v>
      </c>
      <c r="I60" s="60">
        <v>15.548601360719731</v>
      </c>
      <c r="J60" s="85"/>
    </row>
    <row r="61" spans="2:10" ht="14.25" thickBot="1">
      <c r="B61" s="57" t="s">
        <v>200</v>
      </c>
      <c r="C61" s="390">
        <v>175</v>
      </c>
      <c r="D61" s="384">
        <v>1.6152076001561656E-5</v>
      </c>
      <c r="E61" s="22">
        <v>0</v>
      </c>
      <c r="F61" s="22">
        <v>0</v>
      </c>
      <c r="G61" s="22">
        <v>0</v>
      </c>
      <c r="H61" s="22">
        <v>-2.7777780000000001</v>
      </c>
      <c r="I61" s="22">
        <v>0</v>
      </c>
      <c r="J61" s="85"/>
    </row>
    <row r="62" spans="2:10" ht="14.25" thickBot="1">
      <c r="B62" s="57" t="s">
        <v>201</v>
      </c>
      <c r="C62" s="390">
        <v>5728</v>
      </c>
      <c r="D62" s="384">
        <v>1.2539153927631714E-2</v>
      </c>
      <c r="E62" s="22">
        <v>11.896850000000001</v>
      </c>
      <c r="F62" s="22">
        <v>5.1395010000000001</v>
      </c>
      <c r="G62" s="22">
        <v>3.098185</v>
      </c>
      <c r="H62" s="22">
        <v>-8.0624439999999993</v>
      </c>
      <c r="I62" s="22">
        <v>15.568630000000001</v>
      </c>
      <c r="J62" s="85"/>
    </row>
    <row r="63" spans="2:10">
      <c r="B63" s="380" t="s">
        <v>202</v>
      </c>
      <c r="C63" s="381"/>
      <c r="D63" s="384"/>
      <c r="E63" s="23"/>
      <c r="F63" s="23"/>
      <c r="G63" s="23"/>
      <c r="H63" s="23"/>
      <c r="I63" s="23"/>
      <c r="J63" s="85"/>
    </row>
    <row r="64" spans="2:10">
      <c r="B64" s="87" t="s">
        <v>203</v>
      </c>
      <c r="C64" s="381"/>
      <c r="D64" s="384"/>
      <c r="E64" s="21">
        <v>3.7816619999999994</v>
      </c>
      <c r="F64" s="60">
        <v>7.9206089999999989</v>
      </c>
      <c r="G64" s="60">
        <v>2.6061899999999998</v>
      </c>
      <c r="H64" s="60">
        <v>30.33456</v>
      </c>
      <c r="I64" s="60">
        <v>12.716189999999999</v>
      </c>
      <c r="J64" s="85"/>
    </row>
    <row r="65" spans="2:10" ht="14.25" thickBot="1">
      <c r="B65" s="57" t="s">
        <v>204</v>
      </c>
      <c r="C65" s="390">
        <v>23272</v>
      </c>
      <c r="D65" s="384">
        <v>6.4953629791132991E-2</v>
      </c>
      <c r="E65" s="22">
        <v>3.7816619999999994</v>
      </c>
      <c r="F65" s="22">
        <v>7.9206089999999989</v>
      </c>
      <c r="G65" s="22">
        <v>2.6061899999999998</v>
      </c>
      <c r="H65" s="22">
        <v>30.33456</v>
      </c>
      <c r="I65" s="22">
        <v>12.716189999999999</v>
      </c>
      <c r="J65" s="85"/>
    </row>
    <row r="66" spans="2:10">
      <c r="B66" s="380"/>
      <c r="J66" s="85"/>
    </row>
    <row r="67" spans="2:10">
      <c r="B67" s="62" t="s">
        <v>97</v>
      </c>
      <c r="J67" s="85"/>
    </row>
    <row r="68" spans="2:10">
      <c r="B68" s="62"/>
    </row>
    <row r="70" spans="2:10">
      <c r="D70" s="101"/>
    </row>
    <row r="73" spans="2:10">
      <c r="B73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E16" sqref="E16:M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00" t="s">
        <v>0</v>
      </c>
      <c r="F11" s="401"/>
      <c r="G11" s="401"/>
      <c r="H11" s="114"/>
      <c r="I11" s="114"/>
      <c r="J11" s="114"/>
      <c r="K11" s="114"/>
      <c r="L11" s="114"/>
      <c r="M11" s="114"/>
      <c r="N11" s="115"/>
      <c r="O11" s="115" t="s">
        <v>92</v>
      </c>
      <c r="P11" s="115"/>
      <c r="Q11" s="115"/>
      <c r="R11" s="116"/>
      <c r="S11" s="113"/>
    </row>
    <row r="12" spans="4:20" ht="15.75">
      <c r="D12" s="112"/>
      <c r="E12" s="117" t="s">
        <v>128</v>
      </c>
      <c r="F12" s="118"/>
      <c r="G12" s="118" t="s">
        <v>138</v>
      </c>
      <c r="H12" s="118"/>
      <c r="I12" s="118"/>
      <c r="J12" s="118" t="s">
        <v>141</v>
      </c>
      <c r="K12" s="118"/>
      <c r="L12" s="119"/>
      <c r="N12" s="118"/>
      <c r="O12" s="403" t="s">
        <v>121</v>
      </c>
      <c r="P12" s="403"/>
      <c r="Q12" s="403" t="s">
        <v>205</v>
      </c>
      <c r="R12" s="404"/>
      <c r="S12" s="113"/>
    </row>
    <row r="13" spans="4:20" ht="15.75">
      <c r="D13" s="112"/>
      <c r="E13" s="120" t="s">
        <v>131</v>
      </c>
      <c r="F13" s="121"/>
      <c r="G13" s="121" t="s">
        <v>139</v>
      </c>
      <c r="H13" s="121"/>
      <c r="I13" s="121"/>
      <c r="J13" s="121" t="s">
        <v>139</v>
      </c>
      <c r="K13" s="121"/>
      <c r="L13" s="51"/>
      <c r="N13" s="121"/>
      <c r="O13" s="121" t="s">
        <v>96</v>
      </c>
      <c r="P13" s="394"/>
      <c r="Q13" s="121" t="s">
        <v>207</v>
      </c>
      <c r="R13" s="122"/>
      <c r="S13" s="113"/>
      <c r="T13" s="112"/>
    </row>
    <row r="14" spans="4:20" ht="15.75">
      <c r="D14" s="112"/>
      <c r="E14" s="123" t="s">
        <v>129</v>
      </c>
      <c r="F14" s="124"/>
      <c r="G14" s="395" t="s">
        <v>140</v>
      </c>
      <c r="H14" s="124"/>
      <c r="I14" s="124"/>
      <c r="J14" s="395" t="s">
        <v>142</v>
      </c>
      <c r="K14" s="124"/>
      <c r="L14" s="125"/>
      <c r="M14" s="125"/>
      <c r="N14" s="124"/>
      <c r="O14" s="395" t="s">
        <v>122</v>
      </c>
      <c r="P14" s="395"/>
      <c r="Q14" s="395" t="s">
        <v>206</v>
      </c>
      <c r="R14" s="126"/>
      <c r="S14" s="113"/>
    </row>
    <row r="15" spans="4:20">
      <c r="D15" s="112"/>
      <c r="S15" s="113"/>
    </row>
    <row r="16" spans="4:20" ht="21">
      <c r="D16" s="112"/>
      <c r="E16" s="402" t="s">
        <v>1</v>
      </c>
      <c r="F16" s="402"/>
      <c r="G16" s="402"/>
      <c r="H16" s="402"/>
      <c r="I16" s="402"/>
      <c r="J16" s="402"/>
      <c r="K16" s="402"/>
      <c r="L16" s="402"/>
      <c r="M16" s="402"/>
      <c r="N16" s="399">
        <v>44804</v>
      </c>
      <c r="O16" s="399"/>
      <c r="P16" s="399"/>
      <c r="Q16" s="399"/>
      <c r="R16" s="399"/>
      <c r="S16" s="113"/>
    </row>
    <row r="17" spans="4:19">
      <c r="D17" s="112"/>
      <c r="E17" s="415"/>
      <c r="F17" s="415"/>
      <c r="G17" s="415"/>
      <c r="H17" s="415"/>
      <c r="I17" s="415"/>
      <c r="J17" s="415"/>
      <c r="K17" s="415"/>
      <c r="L17" s="127"/>
      <c r="M17" s="127"/>
      <c r="N17" s="127"/>
      <c r="O17" s="127"/>
      <c r="P17" s="127"/>
      <c r="Q17" s="127"/>
      <c r="R17" s="127"/>
      <c r="S17" s="113"/>
    </row>
    <row r="18" spans="4:19" ht="13.5" customHeight="1">
      <c r="D18" s="112"/>
      <c r="E18" s="415"/>
      <c r="F18" s="415"/>
      <c r="G18" s="415"/>
      <c r="H18" s="415"/>
      <c r="I18" s="415"/>
      <c r="J18" s="415"/>
      <c r="K18" s="415"/>
      <c r="L18" s="127"/>
      <c r="N18" s="416" t="s">
        <v>5</v>
      </c>
      <c r="O18" s="416"/>
      <c r="Q18" s="416" t="s">
        <v>2</v>
      </c>
      <c r="R18" s="416"/>
      <c r="S18" s="113"/>
    </row>
    <row r="19" spans="4:19" ht="13.5" customHeight="1">
      <c r="D19" s="112"/>
      <c r="E19" s="415"/>
      <c r="F19" s="415"/>
      <c r="G19" s="415"/>
      <c r="H19" s="415"/>
      <c r="I19" s="415"/>
      <c r="J19" s="415"/>
      <c r="K19" s="415"/>
      <c r="L19" s="127"/>
      <c r="N19" s="416"/>
      <c r="O19" s="416"/>
      <c r="Q19" s="416"/>
      <c r="R19" s="416"/>
      <c r="S19" s="113"/>
    </row>
    <row r="20" spans="4:19">
      <c r="D20" s="112"/>
      <c r="E20" s="415"/>
      <c r="F20" s="415"/>
      <c r="G20" s="415"/>
      <c r="H20" s="415"/>
      <c r="I20" s="415"/>
      <c r="J20" s="415"/>
      <c r="K20" s="415"/>
      <c r="L20" s="127"/>
      <c r="M20" s="127"/>
      <c r="N20" s="127"/>
      <c r="O20" s="127"/>
      <c r="P20" s="127"/>
      <c r="Q20" s="127"/>
      <c r="R20" s="127"/>
      <c r="S20" s="113"/>
    </row>
    <row r="21" spans="4:19" ht="13.15" customHeight="1">
      <c r="D21" s="112"/>
      <c r="E21" s="415"/>
      <c r="F21" s="415"/>
      <c r="G21" s="415"/>
      <c r="H21" s="415"/>
      <c r="I21" s="415"/>
      <c r="J21" s="415"/>
      <c r="K21" s="415"/>
      <c r="L21" s="127"/>
      <c r="M21" s="7"/>
      <c r="N21" s="7"/>
      <c r="O21" s="127"/>
      <c r="Q21" s="405" t="s">
        <v>30</v>
      </c>
      <c r="R21" s="405"/>
      <c r="S21" s="113"/>
    </row>
    <row r="22" spans="4:19" ht="15">
      <c r="D22" s="112"/>
      <c r="E22" s="415"/>
      <c r="F22" s="415"/>
      <c r="G22" s="415"/>
      <c r="H22" s="415"/>
      <c r="I22" s="415"/>
      <c r="J22" s="415"/>
      <c r="K22" s="415"/>
      <c r="L22" s="127"/>
      <c r="M22" s="7"/>
      <c r="N22" s="7"/>
      <c r="O22" s="127"/>
      <c r="R22" s="127"/>
      <c r="S22" s="113"/>
    </row>
    <row r="23" spans="4:19" ht="13.5" customHeight="1">
      <c r="D23" s="112"/>
      <c r="E23" s="415"/>
      <c r="F23" s="415"/>
      <c r="G23" s="415"/>
      <c r="H23" s="415"/>
      <c r="I23" s="415"/>
      <c r="J23" s="415"/>
      <c r="K23" s="415"/>
      <c r="L23" s="127"/>
      <c r="N23" s="417" t="s">
        <v>4</v>
      </c>
      <c r="O23" s="417"/>
      <c r="Q23" s="416" t="s">
        <v>3</v>
      </c>
      <c r="R23" s="416"/>
      <c r="S23" s="113"/>
    </row>
    <row r="24" spans="4:19" ht="13.15" customHeight="1">
      <c r="D24" s="112"/>
      <c r="E24" s="415"/>
      <c r="F24" s="415"/>
      <c r="G24" s="415"/>
      <c r="H24" s="415"/>
      <c r="I24" s="415"/>
      <c r="J24" s="415"/>
      <c r="K24" s="415"/>
      <c r="L24" s="127"/>
      <c r="N24" s="417"/>
      <c r="O24" s="417"/>
      <c r="Q24" s="416"/>
      <c r="R24" s="416"/>
      <c r="S24" s="113"/>
    </row>
    <row r="25" spans="4:19" ht="13.15" customHeight="1">
      <c r="D25" s="112"/>
      <c r="E25" s="415"/>
      <c r="F25" s="415"/>
      <c r="G25" s="415"/>
      <c r="H25" s="415"/>
      <c r="I25" s="415"/>
      <c r="J25" s="415"/>
      <c r="K25" s="415"/>
      <c r="L25" s="127"/>
      <c r="N25" s="128"/>
      <c r="O25" s="128"/>
      <c r="S25" s="113"/>
    </row>
    <row r="26" spans="4:19" ht="13.15" customHeight="1">
      <c r="D26" s="112"/>
      <c r="E26" s="415"/>
      <c r="F26" s="415"/>
      <c r="G26" s="415"/>
      <c r="H26" s="415"/>
      <c r="I26" s="415"/>
      <c r="J26" s="415"/>
      <c r="K26" s="415"/>
      <c r="L26" s="127"/>
      <c r="N26" s="405" t="s">
        <v>57</v>
      </c>
      <c r="O26" s="405"/>
      <c r="Q26" s="405" t="s">
        <v>91</v>
      </c>
      <c r="R26" s="405"/>
      <c r="S26" s="113"/>
    </row>
    <row r="27" spans="4:19">
      <c r="D27" s="112"/>
      <c r="E27" s="415"/>
      <c r="F27" s="415"/>
      <c r="G27" s="415"/>
      <c r="H27" s="415"/>
      <c r="I27" s="415"/>
      <c r="J27" s="415"/>
      <c r="K27" s="415"/>
      <c r="L27" s="127"/>
      <c r="Q27" s="127"/>
      <c r="R27" s="127"/>
      <c r="S27" s="113"/>
    </row>
    <row r="28" spans="4:19" ht="13.15" customHeight="1">
      <c r="D28" s="112"/>
      <c r="E28" s="415"/>
      <c r="F28" s="415"/>
      <c r="G28" s="415"/>
      <c r="H28" s="415"/>
      <c r="I28" s="415"/>
      <c r="J28" s="415"/>
      <c r="K28" s="415"/>
      <c r="L28" s="127"/>
      <c r="N28" s="405" t="s">
        <v>58</v>
      </c>
      <c r="O28" s="405"/>
      <c r="Q28" s="405" t="s">
        <v>62</v>
      </c>
      <c r="R28" s="405"/>
      <c r="S28" s="113"/>
    </row>
    <row r="29" spans="4:19" ht="13.15" customHeight="1">
      <c r="D29" s="112"/>
      <c r="E29" s="415"/>
      <c r="F29" s="415"/>
      <c r="G29" s="415"/>
      <c r="H29" s="415"/>
      <c r="I29" s="415"/>
      <c r="J29" s="415"/>
      <c r="K29" s="415"/>
      <c r="L29" s="127"/>
      <c r="O29" s="127"/>
      <c r="S29" s="113"/>
    </row>
    <row r="30" spans="4:19" ht="13.15" customHeight="1">
      <c r="D30" s="112"/>
      <c r="E30" s="415"/>
      <c r="F30" s="415"/>
      <c r="G30" s="415"/>
      <c r="H30" s="415"/>
      <c r="I30" s="415"/>
      <c r="J30" s="415"/>
      <c r="K30" s="415"/>
      <c r="L30" s="127"/>
      <c r="O30" s="127"/>
      <c r="Q30" s="405" t="s">
        <v>17</v>
      </c>
      <c r="R30" s="405"/>
      <c r="S30" s="113"/>
    </row>
    <row r="31" spans="4:19" ht="13.15" customHeight="1">
      <c r="D31" s="112"/>
      <c r="E31" s="415"/>
      <c r="F31" s="415"/>
      <c r="G31" s="415"/>
      <c r="H31" s="415"/>
      <c r="I31" s="415"/>
      <c r="J31" s="415"/>
      <c r="K31" s="415"/>
      <c r="L31" s="127"/>
      <c r="O31" s="127"/>
      <c r="P31" s="127"/>
      <c r="Q31" s="127"/>
      <c r="R31" s="127"/>
      <c r="S31" s="113"/>
    </row>
    <row r="32" spans="4:19">
      <c r="D32" s="112"/>
      <c r="E32" s="415"/>
      <c r="F32" s="415"/>
      <c r="G32" s="415"/>
      <c r="H32" s="415"/>
      <c r="I32" s="415"/>
      <c r="J32" s="415"/>
      <c r="K32" s="415"/>
      <c r="L32" s="127"/>
      <c r="O32" s="127"/>
      <c r="P32" s="127"/>
      <c r="Q32" s="127"/>
      <c r="R32" s="127"/>
      <c r="S32" s="113"/>
    </row>
    <row r="33" spans="4:25">
      <c r="D33" s="112"/>
      <c r="E33" s="415"/>
      <c r="F33" s="415"/>
      <c r="G33" s="415"/>
      <c r="H33" s="415"/>
      <c r="I33" s="415"/>
      <c r="J33" s="415"/>
      <c r="K33" s="415"/>
      <c r="L33" s="127"/>
      <c r="M33" s="127"/>
      <c r="N33" s="127"/>
      <c r="O33" s="127"/>
      <c r="P33" s="127"/>
      <c r="Q33" s="127"/>
      <c r="R33" s="127"/>
      <c r="S33" s="113"/>
    </row>
    <row r="34" spans="4:25" ht="13.15" customHeight="1">
      <c r="D34" s="112"/>
      <c r="E34" s="415"/>
      <c r="F34" s="415"/>
      <c r="G34" s="415"/>
      <c r="H34" s="415"/>
      <c r="I34" s="415"/>
      <c r="J34" s="415"/>
      <c r="K34" s="415"/>
      <c r="L34" s="127"/>
      <c r="O34" s="127"/>
      <c r="P34" s="127"/>
      <c r="Q34" s="127"/>
      <c r="R34" s="127"/>
      <c r="S34" s="113"/>
    </row>
    <row r="35" spans="4:25" ht="8.4499999999999993" customHeight="1">
      <c r="D35" s="112"/>
      <c r="E35" s="406" t="s">
        <v>208</v>
      </c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8"/>
      <c r="S35" s="113"/>
    </row>
    <row r="36" spans="4:25" ht="13.15" customHeight="1">
      <c r="D36" s="112"/>
      <c r="E36" s="409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1"/>
      <c r="S36" s="113"/>
    </row>
    <row r="37" spans="4:25" ht="12.75" customHeight="1">
      <c r="D37" s="112"/>
      <c r="E37" s="409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1"/>
      <c r="S37" s="113"/>
    </row>
    <row r="38" spans="4:25" ht="12.75" customHeight="1">
      <c r="D38" s="112"/>
      <c r="E38" s="409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1"/>
      <c r="S38" s="113"/>
    </row>
    <row r="39" spans="4:25" ht="12.75" customHeight="1">
      <c r="D39" s="112"/>
      <c r="E39" s="409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1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09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1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09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1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09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1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09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1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09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1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09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1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09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1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09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1"/>
      <c r="S47" s="113"/>
    </row>
    <row r="48" spans="4:25" ht="12.75" customHeight="1">
      <c r="D48" s="112"/>
      <c r="E48" s="409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1"/>
      <c r="S48" s="113"/>
    </row>
    <row r="49" spans="4:19" ht="12.75" customHeight="1">
      <c r="D49" s="112"/>
      <c r="E49" s="409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1"/>
      <c r="S49" s="113"/>
    </row>
    <row r="50" spans="4:19" ht="12.75" customHeight="1">
      <c r="D50" s="112"/>
      <c r="E50" s="409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1"/>
      <c r="S50" s="113"/>
    </row>
    <row r="51" spans="4:19" ht="12.75" customHeight="1">
      <c r="D51" s="112"/>
      <c r="E51" s="409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1"/>
      <c r="S51" s="113"/>
    </row>
    <row r="52" spans="4:19" ht="12.75" customHeight="1">
      <c r="D52" s="112"/>
      <c r="E52" s="409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1"/>
      <c r="S52" s="113"/>
    </row>
    <row r="53" spans="4:19" ht="12.75" customHeight="1">
      <c r="D53" s="112"/>
      <c r="E53" s="412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4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1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J14" r:id="rId2" xr:uid="{B36A2374-9FB2-429D-BDB0-4A880918BAAF}"/>
    <hyperlink ref="G14" r:id="rId3" xr:uid="{07A93BEC-A3F8-41DE-B678-6D63A808927E}"/>
    <hyperlink ref="E14" r:id="rId4" display="eric@ijg.net" xr:uid="{00000000-0004-0000-0100-000002000000}"/>
    <hyperlink ref="Q14" r:id="rId5" display="leon@ijg.net" xr:uid="{79E63597-F8C1-47C6-930D-9962F3998FBA}"/>
  </hyperlinks>
  <pageMargins left="0.7" right="0.7" top="0.75" bottom="0.75" header="0.3" footer="0.3"/>
  <pageSetup paperSize="9" scale="65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2" t="s">
        <v>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18" t="s">
        <v>7</v>
      </c>
      <c r="S2" s="418"/>
    </row>
    <row r="3" spans="2:19" ht="14.25" thickBot="1"/>
    <row r="4" spans="2:19" ht="15.75">
      <c r="B4" s="426" t="str">
        <f>"Namibian Returns by Asset Class [N$,%] - "&amp; TEXT(Map!$N$16, " mmmm yyyy")</f>
        <v>Namibian Returns by Asset Class [N$,%] -  August 2022</v>
      </c>
      <c r="C4" s="427"/>
      <c r="D4" s="427"/>
      <c r="E4" s="427"/>
      <c r="F4" s="427"/>
      <c r="G4" s="427"/>
      <c r="H4" s="427"/>
      <c r="I4" s="427"/>
      <c r="J4" s="427"/>
      <c r="K4" s="428"/>
      <c r="L4" s="16"/>
      <c r="M4" s="419" t="s">
        <v>6</v>
      </c>
      <c r="N4" s="419"/>
      <c r="O4" s="419"/>
      <c r="P4" s="419"/>
      <c r="Q4" s="419"/>
      <c r="R4" s="419"/>
      <c r="S4" s="419"/>
    </row>
    <row r="5" spans="2:19">
      <c r="B5" s="132"/>
      <c r="D5" s="133" t="s">
        <v>8</v>
      </c>
      <c r="E5" s="133" t="s">
        <v>9</v>
      </c>
      <c r="F5" s="133" t="s">
        <v>10</v>
      </c>
      <c r="G5" s="133" t="s">
        <v>11</v>
      </c>
      <c r="H5" s="133" t="s">
        <v>12</v>
      </c>
      <c r="I5" s="133" t="s">
        <v>13</v>
      </c>
      <c r="J5" s="133" t="s">
        <v>14</v>
      </c>
      <c r="K5" s="134" t="s">
        <v>123</v>
      </c>
      <c r="L5" s="10"/>
      <c r="M5" s="10"/>
      <c r="N5" s="10"/>
      <c r="O5" s="10"/>
      <c r="P5" s="10"/>
    </row>
    <row r="6" spans="2:19">
      <c r="B6" s="132"/>
      <c r="D6" s="3"/>
      <c r="E6" s="3"/>
      <c r="F6" s="3"/>
      <c r="G6" s="3"/>
      <c r="H6" s="3"/>
      <c r="I6" s="3"/>
      <c r="J6" s="3"/>
      <c r="K6" s="135"/>
      <c r="L6" s="3"/>
      <c r="M6" s="3"/>
      <c r="N6" s="3"/>
      <c r="O6" s="3"/>
      <c r="P6" s="3"/>
    </row>
    <row r="7" spans="2:19">
      <c r="B7" s="420" t="s">
        <v>15</v>
      </c>
      <c r="C7" s="421"/>
      <c r="D7" s="136">
        <v>-2.816708999999995</v>
      </c>
      <c r="E7" s="136">
        <v>-16.326016936752485</v>
      </c>
      <c r="F7" s="136">
        <v>-12.470790590625624</v>
      </c>
      <c r="G7" s="136">
        <v>3.5075741415794726</v>
      </c>
      <c r="H7" s="136">
        <v>-0.68192394046560079</v>
      </c>
      <c r="I7" s="136">
        <v>12.867517872610268</v>
      </c>
      <c r="J7" s="136">
        <v>10.100038418611025</v>
      </c>
      <c r="K7" s="137">
        <v>9.835939952939988</v>
      </c>
      <c r="L7" s="12"/>
      <c r="M7" s="12"/>
      <c r="N7" s="12"/>
      <c r="O7" s="12"/>
      <c r="P7" s="12"/>
    </row>
    <row r="8" spans="2:19">
      <c r="B8" s="420" t="s">
        <v>16</v>
      </c>
      <c r="C8" s="421"/>
      <c r="D8" s="136">
        <v>-0.30908299999999889</v>
      </c>
      <c r="E8" s="136">
        <v>-2.927252931357216</v>
      </c>
      <c r="F8" s="136">
        <v>-7.4100409481248182</v>
      </c>
      <c r="G8" s="136">
        <v>6.809841645778536</v>
      </c>
      <c r="H8" s="136">
        <v>-8.6741954185694858</v>
      </c>
      <c r="I8" s="136">
        <v>-3.1252318799992018</v>
      </c>
      <c r="J8" s="136">
        <v>0.25191733476925826</v>
      </c>
      <c r="K8" s="137">
        <v>11.694614892901178</v>
      </c>
      <c r="L8" s="12"/>
      <c r="M8" s="12"/>
      <c r="N8" s="12"/>
      <c r="O8" s="12"/>
      <c r="P8" s="12"/>
    </row>
    <row r="9" spans="2:19">
      <c r="B9" s="138"/>
      <c r="C9" s="139"/>
      <c r="D9" s="136"/>
      <c r="E9" s="136"/>
      <c r="F9" s="136"/>
      <c r="G9" s="136"/>
      <c r="H9" s="136"/>
      <c r="I9" s="136"/>
      <c r="J9" s="136"/>
      <c r="K9" s="140"/>
      <c r="L9" s="12"/>
      <c r="M9" s="12"/>
      <c r="N9" s="12"/>
      <c r="O9" s="12"/>
      <c r="P9" s="12"/>
    </row>
    <row r="10" spans="2:19">
      <c r="B10" s="420" t="s">
        <v>17</v>
      </c>
      <c r="C10" s="421"/>
      <c r="D10" s="136">
        <v>0.67069490911295659</v>
      </c>
      <c r="E10" s="136">
        <v>1.9636414512768319</v>
      </c>
      <c r="F10" s="136">
        <v>4.6054962791744147</v>
      </c>
      <c r="G10" s="136">
        <v>4.0828384191940348</v>
      </c>
      <c r="H10" s="136">
        <v>3.8267265540293138</v>
      </c>
      <c r="I10" s="136">
        <v>8.2050923310958304</v>
      </c>
      <c r="J10" s="136">
        <v>9.8931037243786601</v>
      </c>
      <c r="K10" s="137">
        <v>8.7516064967442908</v>
      </c>
      <c r="L10" s="12"/>
      <c r="M10" s="12"/>
      <c r="N10" s="12"/>
      <c r="O10" s="12"/>
      <c r="P10" s="12"/>
    </row>
    <row r="11" spans="2:19">
      <c r="B11" s="422" t="s">
        <v>18</v>
      </c>
      <c r="C11" s="423"/>
      <c r="D11" s="136">
        <v>0.67078461929259703</v>
      </c>
      <c r="E11" s="136">
        <v>1.9677608392445256</v>
      </c>
      <c r="F11" s="136">
        <v>4.6125886747264921</v>
      </c>
      <c r="G11" s="136">
        <v>4.0648838809119736</v>
      </c>
      <c r="H11" s="136">
        <v>3.8308231978738672</v>
      </c>
      <c r="I11" s="136">
        <v>8.1973363732089624</v>
      </c>
      <c r="J11" s="136">
        <v>9.9758555289141349</v>
      </c>
      <c r="K11" s="137">
        <v>8.8072185751648888</v>
      </c>
      <c r="L11" s="12"/>
      <c r="M11" s="12"/>
      <c r="N11" s="12"/>
      <c r="O11" s="12"/>
      <c r="P11" s="12"/>
    </row>
    <row r="12" spans="2:19">
      <c r="B12" s="141" t="s">
        <v>19</v>
      </c>
      <c r="C12" s="142"/>
      <c r="D12" s="136">
        <v>0.5849658129327695</v>
      </c>
      <c r="E12" s="136">
        <v>-9.7789331268938184E-2</v>
      </c>
      <c r="F12" s="136">
        <v>1.0976240513598468</v>
      </c>
      <c r="G12" s="136">
        <v>3.8733073867876611</v>
      </c>
      <c r="H12" s="136">
        <v>1.7044516898713447</v>
      </c>
      <c r="I12" s="136">
        <v>7.2013066198827191</v>
      </c>
      <c r="J12" s="136">
        <v>8.6011796602074355</v>
      </c>
      <c r="K12" s="137">
        <v>8.1283338115977877</v>
      </c>
      <c r="L12" s="12"/>
      <c r="M12" s="12"/>
      <c r="N12" s="12"/>
      <c r="O12" s="12"/>
      <c r="P12" s="12"/>
    </row>
    <row r="13" spans="2:19">
      <c r="B13" s="143"/>
      <c r="C13" s="139"/>
      <c r="D13" s="144"/>
      <c r="E13" s="144"/>
      <c r="F13" s="144"/>
      <c r="G13" s="144"/>
      <c r="H13" s="144"/>
      <c r="I13" s="144"/>
      <c r="J13" s="144"/>
      <c r="K13" s="145"/>
      <c r="L13" s="12"/>
      <c r="M13" s="12"/>
      <c r="N13" s="12"/>
      <c r="O13" s="12"/>
      <c r="P13" s="12"/>
    </row>
    <row r="14" spans="2:19">
      <c r="B14" s="424" t="s">
        <v>22</v>
      </c>
      <c r="C14" s="425"/>
      <c r="D14" s="136">
        <v>0.48319082348933229</v>
      </c>
      <c r="E14" s="136">
        <v>1.3880957014337003</v>
      </c>
      <c r="F14" s="136">
        <v>2.6644426599268911</v>
      </c>
      <c r="G14" s="136">
        <v>4.9379465487354279</v>
      </c>
      <c r="H14" s="136">
        <v>3.4409201796274047</v>
      </c>
      <c r="I14" s="136">
        <v>5.2982156551993009</v>
      </c>
      <c r="J14" s="136">
        <v>6.2894948200924228</v>
      </c>
      <c r="K14" s="137">
        <v>6.4191859086331959</v>
      </c>
      <c r="L14" s="12"/>
      <c r="M14" s="12"/>
      <c r="N14" s="12"/>
      <c r="O14" s="12"/>
      <c r="P14" s="12"/>
    </row>
    <row r="15" spans="2:19" ht="15.75" thickBot="1">
      <c r="B15" s="146"/>
      <c r="C15" s="147"/>
      <c r="D15" s="148"/>
      <c r="E15" s="148"/>
      <c r="F15" s="148"/>
      <c r="G15" s="148"/>
      <c r="H15" s="148"/>
      <c r="I15" s="148"/>
      <c r="J15" s="148"/>
      <c r="K15" s="149"/>
      <c r="L15" s="13"/>
      <c r="M15" s="13"/>
      <c r="N15" s="13"/>
      <c r="O15" s="13"/>
      <c r="P15" s="13"/>
    </row>
    <row r="16" spans="2:19" ht="15">
      <c r="B16" s="150" t="s">
        <v>20</v>
      </c>
      <c r="G16" s="151"/>
      <c r="K16" s="150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26" t="str">
        <f>"Namibian Returns by Asset Class [US$,%] - "&amp; TEXT(Map!$N$16, " mmmm yyyy")</f>
        <v>Namibian Returns by Asset Class [US$,%] -  August 2022</v>
      </c>
      <c r="C22" s="427"/>
      <c r="D22" s="427"/>
      <c r="E22" s="427"/>
      <c r="F22" s="427"/>
      <c r="G22" s="427"/>
      <c r="H22" s="427"/>
      <c r="I22" s="427"/>
      <c r="J22" s="427"/>
      <c r="K22" s="428"/>
      <c r="L22" s="12"/>
      <c r="M22" s="419" t="s">
        <v>25</v>
      </c>
      <c r="N22" s="419"/>
      <c r="O22" s="419"/>
      <c r="P22" s="419"/>
      <c r="Q22" s="419"/>
      <c r="R22" s="419"/>
      <c r="S22" s="419"/>
    </row>
    <row r="23" spans="2:24" ht="15.75">
      <c r="B23" s="132"/>
      <c r="D23" s="152" t="s">
        <v>8</v>
      </c>
      <c r="E23" s="152" t="s">
        <v>9</v>
      </c>
      <c r="F23" s="152" t="s">
        <v>10</v>
      </c>
      <c r="G23" s="152" t="s">
        <v>11</v>
      </c>
      <c r="H23" s="152" t="s">
        <v>12</v>
      </c>
      <c r="I23" s="152" t="s">
        <v>13</v>
      </c>
      <c r="J23" s="152" t="s">
        <v>21</v>
      </c>
      <c r="K23" s="153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4"/>
      <c r="C24" s="139"/>
      <c r="D24" s="11"/>
      <c r="E24" s="11"/>
      <c r="F24" s="11"/>
      <c r="G24" s="11"/>
      <c r="H24" s="11"/>
      <c r="I24" s="11"/>
      <c r="J24" s="11"/>
      <c r="K24" s="155"/>
      <c r="L24" s="12"/>
      <c r="M24" s="12"/>
      <c r="N24" s="12"/>
      <c r="O24" s="12"/>
      <c r="P24" s="12"/>
      <c r="V24" s="5"/>
      <c r="W24" s="5"/>
      <c r="X24" s="5"/>
    </row>
    <row r="25" spans="2:24">
      <c r="B25" s="156" t="s">
        <v>24</v>
      </c>
      <c r="C25" s="157"/>
      <c r="D25" s="136">
        <v>-2.8927092278125288</v>
      </c>
      <c r="E25" s="136">
        <v>-8.6360689062965577</v>
      </c>
      <c r="F25" s="136">
        <v>-10.18348141527785</v>
      </c>
      <c r="G25" s="136">
        <v>-15.156931812207553</v>
      </c>
      <c r="H25" s="136">
        <v>-6.9028967982755933</v>
      </c>
      <c r="I25" s="136">
        <v>-3.8951229872447257</v>
      </c>
      <c r="J25" s="136">
        <v>-5.3512511441897175</v>
      </c>
      <c r="K25" s="140">
        <v>-6.8719856586789145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4"/>
      <c r="C26" s="139"/>
      <c r="D26" s="158"/>
      <c r="E26" s="158"/>
      <c r="F26" s="158"/>
      <c r="G26" s="158"/>
      <c r="H26" s="158"/>
      <c r="I26" s="158"/>
      <c r="J26" s="158"/>
      <c r="K26" s="159"/>
      <c r="L26" s="12"/>
      <c r="M26" s="12"/>
      <c r="N26" s="12"/>
      <c r="O26" s="12"/>
      <c r="P26" s="12"/>
      <c r="V26" s="6"/>
      <c r="W26" s="6"/>
      <c r="X26" s="6"/>
    </row>
    <row r="27" spans="2:24">
      <c r="B27" s="156" t="s">
        <v>15</v>
      </c>
      <c r="C27" s="157"/>
      <c r="D27" s="136">
        <v>-5.6279390266488978</v>
      </c>
      <c r="E27" s="136">
        <v>-23.552159770737447</v>
      </c>
      <c r="F27" s="136">
        <v>-21.384311363768894</v>
      </c>
      <c r="G27" s="136">
        <v>-12.18099829152991</v>
      </c>
      <c r="H27" s="136">
        <v>-7.53774823288812</v>
      </c>
      <c r="I27" s="136">
        <v>8.4711892388216867</v>
      </c>
      <c r="J27" s="136">
        <v>4.2083088529817791</v>
      </c>
      <c r="K27" s="140">
        <v>2.2880299112987723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6" t="s">
        <v>16</v>
      </c>
      <c r="C28" s="157"/>
      <c r="D28" s="136">
        <v>-3.1928513553499238</v>
      </c>
      <c r="E28" s="136">
        <v>-11.31052225744018</v>
      </c>
      <c r="F28" s="136">
        <v>-16.838922220585893</v>
      </c>
      <c r="G28" s="136">
        <v>-9.3792532211989794</v>
      </c>
      <c r="H28" s="136">
        <v>-14.978321459020483</v>
      </c>
      <c r="I28" s="136">
        <v>-6.8986232418813742</v>
      </c>
      <c r="J28" s="136">
        <v>-5.1128145386797108</v>
      </c>
      <c r="K28" s="140">
        <v>4.0189769759443772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8"/>
      <c r="C29" s="139"/>
      <c r="D29" s="136"/>
      <c r="E29" s="136"/>
      <c r="F29" s="136"/>
      <c r="G29" s="136"/>
      <c r="H29" s="136"/>
      <c r="I29" s="136"/>
      <c r="J29" s="136"/>
      <c r="K29" s="140"/>
      <c r="L29" s="12"/>
      <c r="M29" s="12"/>
      <c r="N29" s="12"/>
      <c r="O29" s="12"/>
      <c r="P29" s="12"/>
      <c r="V29" s="6"/>
      <c r="W29" s="6"/>
      <c r="X29" s="6"/>
    </row>
    <row r="30" spans="2:24">
      <c r="B30" s="156" t="s">
        <v>17</v>
      </c>
      <c r="C30" s="157"/>
      <c r="D30" s="136">
        <v>-2.2414155722259466</v>
      </c>
      <c r="E30" s="136">
        <v>-6.8420088838245903</v>
      </c>
      <c r="F30" s="136">
        <v>-6.0469849937744735</v>
      </c>
      <c r="G30" s="136">
        <v>-11.692926428213369</v>
      </c>
      <c r="H30" s="136">
        <v>-3.3403252290231333</v>
      </c>
      <c r="I30" s="136">
        <v>3.9903709063379367</v>
      </c>
      <c r="J30" s="136">
        <v>4.0124477539422498</v>
      </c>
      <c r="K30" s="140">
        <v>1.2782116947051003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6" t="s">
        <v>18</v>
      </c>
      <c r="C31" s="157"/>
      <c r="D31" s="136">
        <v>-2.2413284571009551</v>
      </c>
      <c r="E31" s="136">
        <v>-6.8382452490403089</v>
      </c>
      <c r="F31" s="136">
        <v>-6.0406148510053441</v>
      </c>
      <c r="G31" s="136">
        <v>-11.708159609370828</v>
      </c>
      <c r="H31" s="136">
        <v>-3.3365113722753637</v>
      </c>
      <c r="I31" s="136">
        <v>3.982917052549606</v>
      </c>
      <c r="J31" s="136">
        <v>4.0907713015906788</v>
      </c>
      <c r="K31" s="140">
        <v>1.3300021190721267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6" t="s">
        <v>19</v>
      </c>
      <c r="C32" s="157"/>
      <c r="D32" s="136">
        <v>-2.3246647749300187</v>
      </c>
      <c r="E32" s="136">
        <v>-8.7254130835341055</v>
      </c>
      <c r="F32" s="136">
        <v>-9.1976337051978501</v>
      </c>
      <c r="G32" s="136">
        <v>-11.870698984912497</v>
      </c>
      <c r="H32" s="136">
        <v>-5.3161016495325342</v>
      </c>
      <c r="I32" s="136">
        <v>3.0256838831049571</v>
      </c>
      <c r="J32" s="136">
        <v>2.789657791037059</v>
      </c>
      <c r="K32" s="140">
        <v>0.69777021909631642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38"/>
      <c r="C33" s="139"/>
      <c r="D33" s="144"/>
      <c r="E33" s="144"/>
      <c r="F33" s="144"/>
      <c r="G33" s="144"/>
      <c r="H33" s="144"/>
      <c r="I33" s="144"/>
      <c r="J33" s="144"/>
      <c r="K33" s="145"/>
      <c r="L33" s="12"/>
      <c r="M33" s="12"/>
      <c r="N33" s="12"/>
      <c r="O33" s="12"/>
      <c r="P33" s="12"/>
      <c r="V33" s="6"/>
      <c r="W33" s="6"/>
      <c r="X33" s="6"/>
    </row>
    <row r="34" spans="1:24">
      <c r="B34" s="156" t="s">
        <v>22</v>
      </c>
      <c r="C34" s="157"/>
      <c r="D34" s="136">
        <v>-2.4234957098622112</v>
      </c>
      <c r="E34" s="136">
        <v>-7.367850106124008</v>
      </c>
      <c r="F34" s="136">
        <v>-7.7903717784453486</v>
      </c>
      <c r="G34" s="136">
        <v>-10.96742645478721</v>
      </c>
      <c r="H34" s="136">
        <v>-3.699499787558902</v>
      </c>
      <c r="I34" s="136">
        <v>1.1967206520551166</v>
      </c>
      <c r="J34" s="136">
        <v>0.60167701237876514</v>
      </c>
      <c r="K34" s="137">
        <v>-1.175708298721323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6"/>
      <c r="C35" s="147"/>
      <c r="D35" s="161"/>
      <c r="E35" s="161"/>
      <c r="F35" s="161"/>
      <c r="G35" s="161"/>
      <c r="H35" s="161"/>
      <c r="I35" s="161"/>
      <c r="J35" s="161"/>
      <c r="K35" s="149"/>
      <c r="V35" s="6"/>
      <c r="W35" s="6"/>
      <c r="X35" s="6"/>
    </row>
    <row r="36" spans="1:24" ht="15">
      <c r="B36" s="150" t="s">
        <v>20</v>
      </c>
      <c r="G36" s="151"/>
      <c r="K36" s="150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397"/>
      <c r="C47" s="397"/>
      <c r="D47" s="397"/>
      <c r="E47" s="397"/>
      <c r="F47" s="397"/>
      <c r="G47" s="397"/>
      <c r="H47" s="397"/>
      <c r="I47" s="397"/>
      <c r="J47" s="397"/>
      <c r="K47" s="102"/>
      <c r="L47" s="102"/>
      <c r="M47" s="102"/>
      <c r="N47" s="102"/>
      <c r="O47" s="102"/>
    </row>
    <row r="48" spans="1:24">
      <c r="A48" s="102"/>
      <c r="B48" s="397"/>
      <c r="C48" s="397" t="str">
        <f>D5</f>
        <v>1 month</v>
      </c>
      <c r="D48" s="397" t="str">
        <f t="shared" ref="D48" si="0">E5</f>
        <v>3 month</v>
      </c>
      <c r="E48" s="397" t="str">
        <f>G5</f>
        <v>12 month</v>
      </c>
      <c r="F48" s="397" t="str">
        <f>H5</f>
        <v>year-to-date</v>
      </c>
      <c r="G48" s="397" t="str">
        <f>I5</f>
        <v>3 years*</v>
      </c>
      <c r="H48" s="397" t="str">
        <f>J5</f>
        <v>5  years*</v>
      </c>
      <c r="I48" s="397" t="str">
        <f>K5</f>
        <v>10  years*</v>
      </c>
      <c r="J48" s="397"/>
      <c r="K48" s="102"/>
      <c r="L48" s="102"/>
      <c r="M48" s="102"/>
      <c r="N48" s="102"/>
      <c r="O48" s="102"/>
    </row>
    <row r="49" spans="1:15">
      <c r="A49" s="102"/>
      <c r="B49" s="397" t="str">
        <f>B7</f>
        <v>NSX Overall Index</v>
      </c>
      <c r="C49" s="398">
        <f>D7/100</f>
        <v>-2.816708999999995E-2</v>
      </c>
      <c r="D49" s="398">
        <f>E7/100</f>
        <v>-0.16326016936752485</v>
      </c>
      <c r="E49" s="398">
        <f t="shared" ref="E49:I50" si="1">G7/100</f>
        <v>3.5075741415794726E-2</v>
      </c>
      <c r="F49" s="398">
        <f t="shared" si="1"/>
        <v>-6.8192394046560079E-3</v>
      </c>
      <c r="G49" s="398">
        <f t="shared" si="1"/>
        <v>0.12867517872610268</v>
      </c>
      <c r="H49" s="398">
        <f t="shared" si="1"/>
        <v>0.10100038418611025</v>
      </c>
      <c r="I49" s="398">
        <f t="shared" si="1"/>
        <v>9.8359399529399885E-2</v>
      </c>
      <c r="J49" s="397"/>
      <c r="K49" s="102"/>
      <c r="L49" s="102"/>
      <c r="M49" s="102"/>
      <c r="N49" s="102"/>
      <c r="O49" s="102"/>
    </row>
    <row r="50" spans="1:15">
      <c r="A50" s="102"/>
      <c r="B50" s="397" t="str">
        <f>B8</f>
        <v>NSX Local Index</v>
      </c>
      <c r="C50" s="398">
        <f>D8/100</f>
        <v>-3.0908299999999889E-3</v>
      </c>
      <c r="D50" s="398">
        <f>E8/100</f>
        <v>-2.927252931357216E-2</v>
      </c>
      <c r="E50" s="398">
        <f t="shared" si="1"/>
        <v>6.809841645778536E-2</v>
      </c>
      <c r="F50" s="398">
        <f t="shared" si="1"/>
        <v>-8.6741954185694858E-2</v>
      </c>
      <c r="G50" s="398">
        <f t="shared" si="1"/>
        <v>-3.1252318799992018E-2</v>
      </c>
      <c r="H50" s="398">
        <f t="shared" si="1"/>
        <v>2.5191733476925826E-3</v>
      </c>
      <c r="I50" s="398">
        <f t="shared" si="1"/>
        <v>0.11694614892901178</v>
      </c>
      <c r="J50" s="397"/>
      <c r="K50" s="102"/>
      <c r="L50" s="102"/>
      <c r="M50" s="102"/>
      <c r="N50" s="102"/>
      <c r="O50" s="102"/>
    </row>
    <row r="51" spans="1:15">
      <c r="A51" s="102"/>
      <c r="B51" s="397" t="str">
        <f>B10</f>
        <v>IJG ALBI</v>
      </c>
      <c r="C51" s="398">
        <f>D10/100</f>
        <v>6.7069490911295659E-3</v>
      </c>
      <c r="D51" s="398">
        <f>E10/100</f>
        <v>1.9636414512768319E-2</v>
      </c>
      <c r="E51" s="398">
        <f>G10/100</f>
        <v>4.0828384191940348E-2</v>
      </c>
      <c r="F51" s="398">
        <f>H10/100</f>
        <v>3.8267265540293138E-2</v>
      </c>
      <c r="G51" s="398">
        <f>I10/100</f>
        <v>8.2050923310958299E-2</v>
      </c>
      <c r="H51" s="398">
        <f>J10/100</f>
        <v>9.8931037243786601E-2</v>
      </c>
      <c r="I51" s="398">
        <f>K10/100</f>
        <v>8.7516064967442908E-2</v>
      </c>
      <c r="J51" s="397"/>
      <c r="K51" s="102"/>
      <c r="L51" s="102"/>
      <c r="M51" s="102"/>
      <c r="N51" s="102"/>
      <c r="O51" s="102"/>
    </row>
    <row r="52" spans="1:15">
      <c r="A52" s="102"/>
      <c r="B52" s="397" t="str">
        <f>B14</f>
        <v xml:space="preserve">IJG Money Market Index </v>
      </c>
      <c r="C52" s="398">
        <f>D14/100</f>
        <v>4.8319082348933229E-3</v>
      </c>
      <c r="D52" s="398">
        <f>E14/100</f>
        <v>1.3880957014337003E-2</v>
      </c>
      <c r="E52" s="398">
        <f>G14/100</f>
        <v>4.9379465487354279E-2</v>
      </c>
      <c r="F52" s="398">
        <f>H14/100</f>
        <v>3.4409201796274047E-2</v>
      </c>
      <c r="G52" s="398">
        <f>I14/100</f>
        <v>5.2982156551993009E-2</v>
      </c>
      <c r="H52" s="398">
        <f>J14/100</f>
        <v>6.2894948200924228E-2</v>
      </c>
      <c r="I52" s="398">
        <f>K14/100</f>
        <v>6.4191859086331959E-2</v>
      </c>
      <c r="J52" s="397"/>
      <c r="K52" s="102"/>
      <c r="L52" s="102"/>
      <c r="M52" s="102"/>
      <c r="N52" s="102"/>
      <c r="O52" s="102"/>
    </row>
    <row r="53" spans="1:15">
      <c r="A53" s="102"/>
      <c r="B53" s="397"/>
      <c r="C53" s="397"/>
      <c r="D53" s="397"/>
      <c r="E53" s="397"/>
      <c r="F53" s="397"/>
      <c r="G53" s="397"/>
      <c r="H53" s="397"/>
      <c r="I53" s="397"/>
      <c r="J53" s="397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02" t="s">
        <v>2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18" t="s">
        <v>7</v>
      </c>
      <c r="S2" s="418"/>
    </row>
    <row r="3" spans="2:19" ht="14.25" thickBot="1"/>
    <row r="4" spans="2:19" ht="16.5" thickBot="1">
      <c r="B4" s="430" t="str">
        <f>"Index Total Returns [N$, %] - "&amp; TEXT(Map!$N$16, " mmmm yyyy")</f>
        <v>Index Total Returns [N$, %] -  August 2022</v>
      </c>
      <c r="C4" s="431"/>
      <c r="D4" s="431"/>
      <c r="E4" s="431"/>
      <c r="F4" s="431"/>
      <c r="G4" s="431"/>
      <c r="H4" s="431"/>
      <c r="I4" s="431"/>
      <c r="J4" s="431"/>
      <c r="K4" s="432"/>
      <c r="L4" s="16"/>
      <c r="M4" s="429" t="str">
        <f>"Index Total Returns [N$] – "&amp; TEXT(Map!$N$16, " mmmm yyyy")</f>
        <v>Index Total Returns [N$] –  August 2022</v>
      </c>
      <c r="N4" s="429"/>
      <c r="O4" s="429"/>
      <c r="P4" s="429"/>
      <c r="Q4" s="429"/>
      <c r="R4" s="429"/>
      <c r="S4" s="429"/>
    </row>
    <row r="5" spans="2:19">
      <c r="B5" s="162"/>
      <c r="C5" s="163" t="s">
        <v>26</v>
      </c>
      <c r="D5" s="163" t="s">
        <v>8</v>
      </c>
      <c r="E5" s="163" t="s">
        <v>9</v>
      </c>
      <c r="F5" s="163" t="s">
        <v>10</v>
      </c>
      <c r="G5" s="163" t="s">
        <v>11</v>
      </c>
      <c r="H5" s="163" t="s">
        <v>12</v>
      </c>
      <c r="I5" s="163" t="s">
        <v>13</v>
      </c>
      <c r="J5" s="163" t="s">
        <v>21</v>
      </c>
      <c r="K5" s="164" t="s">
        <v>124</v>
      </c>
      <c r="L5" s="10"/>
      <c r="M5" s="10"/>
      <c r="N5" s="10"/>
      <c r="O5" s="10"/>
      <c r="P5" s="10"/>
    </row>
    <row r="6" spans="2:19">
      <c r="B6" s="165" t="s">
        <v>16</v>
      </c>
      <c r="C6" s="133" t="s">
        <v>27</v>
      </c>
      <c r="D6" s="166">
        <f>Summary!D8</f>
        <v>-0.30908299999999889</v>
      </c>
      <c r="E6" s="166">
        <f>Summary!E8</f>
        <v>-2.927252931357216</v>
      </c>
      <c r="F6" s="166">
        <f>Summary!F8</f>
        <v>-7.4100409481248182</v>
      </c>
      <c r="G6" s="166">
        <f>Summary!G8</f>
        <v>6.809841645778536</v>
      </c>
      <c r="H6" s="166">
        <f>Summary!H8</f>
        <v>-8.6741954185694858</v>
      </c>
      <c r="I6" s="166">
        <f>Summary!I8</f>
        <v>-3.1252318799992018</v>
      </c>
      <c r="J6" s="166">
        <f>Summary!J8</f>
        <v>0.25191733476925826</v>
      </c>
      <c r="K6" s="167">
        <f>Summary!K8</f>
        <v>11.694614892901178</v>
      </c>
      <c r="L6" s="3"/>
      <c r="M6" s="3"/>
      <c r="N6" s="3"/>
      <c r="O6" s="3"/>
      <c r="P6" s="3"/>
    </row>
    <row r="7" spans="2:19">
      <c r="B7" s="168"/>
      <c r="C7" s="169"/>
      <c r="D7" s="170"/>
      <c r="E7" s="170"/>
      <c r="F7" s="170"/>
      <c r="G7" s="170"/>
      <c r="H7" s="170"/>
      <c r="I7" s="170"/>
      <c r="J7" s="170"/>
      <c r="K7" s="171"/>
      <c r="L7" s="12"/>
      <c r="M7" s="12"/>
      <c r="N7" s="12"/>
      <c r="O7" s="12"/>
      <c r="P7" s="12"/>
    </row>
    <row r="8" spans="2:19">
      <c r="B8" s="165" t="s">
        <v>15</v>
      </c>
      <c r="C8" s="133" t="s">
        <v>28</v>
      </c>
      <c r="D8" s="166">
        <f>Summary!D7</f>
        <v>-2.816708999999995</v>
      </c>
      <c r="E8" s="166">
        <f>Summary!E7</f>
        <v>-16.326016936752485</v>
      </c>
      <c r="F8" s="166">
        <f>Summary!F7</f>
        <v>-12.470790590625624</v>
      </c>
      <c r="G8" s="166">
        <f>Summary!G7</f>
        <v>3.5075741415794726</v>
      </c>
      <c r="H8" s="166">
        <f>Summary!H7</f>
        <v>-0.68192394046560079</v>
      </c>
      <c r="I8" s="166">
        <f>Summary!I7</f>
        <v>12.867517872610268</v>
      </c>
      <c r="J8" s="166">
        <f>Summary!J7</f>
        <v>10.100038418611025</v>
      </c>
      <c r="K8" s="167">
        <f>Summary!K7</f>
        <v>9.835939952939988</v>
      </c>
      <c r="L8" s="12"/>
      <c r="M8" s="12"/>
      <c r="N8" s="12"/>
      <c r="O8" s="12"/>
      <c r="P8" s="12"/>
    </row>
    <row r="9" spans="2:19" ht="14.25" thickBot="1">
      <c r="B9" s="433"/>
      <c r="C9" s="434"/>
      <c r="D9" s="172"/>
      <c r="E9" s="172"/>
      <c r="F9" s="172"/>
      <c r="G9" s="172"/>
      <c r="H9" s="172"/>
      <c r="I9" s="172"/>
      <c r="J9" s="172"/>
      <c r="K9" s="173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74"/>
      <c r="E10" s="174"/>
      <c r="F10" s="174"/>
      <c r="G10" s="174"/>
      <c r="H10" s="174"/>
      <c r="I10" s="174"/>
      <c r="J10" s="174"/>
      <c r="K10" s="107" t="s">
        <v>29</v>
      </c>
      <c r="L10" s="12"/>
      <c r="M10" s="12"/>
      <c r="N10" s="12"/>
      <c r="O10" s="12"/>
      <c r="P10" s="12"/>
    </row>
    <row r="11" spans="2:19">
      <c r="B11" s="439"/>
      <c r="C11" s="440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37"/>
      <c r="C12" s="437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37"/>
      <c r="C13" s="437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38"/>
      <c r="C16" s="438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0" t="str">
        <f>"Index Total Returns [US$, %] -"&amp; TEXT(Map!$N$16, " mmmm yyyy")</f>
        <v>Index Total Returns [US$, %] - August 2022</v>
      </c>
      <c r="C22" s="431"/>
      <c r="D22" s="431"/>
      <c r="E22" s="431"/>
      <c r="F22" s="431"/>
      <c r="G22" s="431"/>
      <c r="H22" s="431"/>
      <c r="I22" s="431"/>
      <c r="J22" s="431"/>
      <c r="K22" s="432"/>
      <c r="L22" s="12"/>
      <c r="M22" s="429" t="str">
        <f>"Index Total Returns [US$] -"&amp; TEXT(Map!$N$16, " mmmm yyyy")</f>
        <v>Index Total Returns [US$] - August 2022</v>
      </c>
      <c r="N22" s="429"/>
      <c r="O22" s="429"/>
      <c r="P22" s="429"/>
      <c r="Q22" s="429"/>
      <c r="R22" s="429"/>
      <c r="S22" s="429"/>
    </row>
    <row r="23" spans="2:24" ht="15.75">
      <c r="B23" s="175"/>
      <c r="C23" s="176" t="s">
        <v>26</v>
      </c>
      <c r="D23" s="176" t="s">
        <v>8</v>
      </c>
      <c r="E23" s="176" t="s">
        <v>9</v>
      </c>
      <c r="F23" s="176" t="s">
        <v>10</v>
      </c>
      <c r="G23" s="176" t="s">
        <v>11</v>
      </c>
      <c r="H23" s="176" t="s">
        <v>12</v>
      </c>
      <c r="I23" s="176" t="s">
        <v>13</v>
      </c>
      <c r="J23" s="176" t="s">
        <v>21</v>
      </c>
      <c r="K23" s="177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5" t="s">
        <v>23</v>
      </c>
      <c r="C24" s="436"/>
      <c r="D24" s="166">
        <f>Summary!D25</f>
        <v>-2.8927092278125288</v>
      </c>
      <c r="E24" s="166">
        <f>Summary!E25</f>
        <v>-8.6360689062965577</v>
      </c>
      <c r="F24" s="166">
        <f>Summary!F25</f>
        <v>-10.18348141527785</v>
      </c>
      <c r="G24" s="166">
        <f>Summary!G25</f>
        <v>-15.156931812207553</v>
      </c>
      <c r="H24" s="166">
        <f>Summary!H25</f>
        <v>-6.9028967982755933</v>
      </c>
      <c r="I24" s="166">
        <f>Summary!I25</f>
        <v>-3.8951229872447257</v>
      </c>
      <c r="J24" s="166">
        <f>Summary!J25</f>
        <v>-5.3512511441897175</v>
      </c>
      <c r="K24" s="167">
        <f>Summary!K25</f>
        <v>-6.8719856586789145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8"/>
      <c r="C25" s="179"/>
      <c r="D25" s="166"/>
      <c r="E25" s="166"/>
      <c r="F25" s="166"/>
      <c r="G25" s="166"/>
      <c r="H25" s="166"/>
      <c r="I25" s="166"/>
      <c r="J25" s="166"/>
      <c r="K25" s="167"/>
      <c r="L25" s="12"/>
      <c r="M25" s="12"/>
      <c r="N25" s="12"/>
      <c r="O25" s="12"/>
      <c r="P25" s="12"/>
      <c r="V25" s="2"/>
      <c r="W25" s="2"/>
      <c r="X25" s="2"/>
    </row>
    <row r="26" spans="2:24">
      <c r="B26" s="180" t="s">
        <v>16</v>
      </c>
      <c r="C26" s="176" t="s">
        <v>27</v>
      </c>
      <c r="D26" s="166">
        <f>Summary!D28</f>
        <v>-3.1928513553499238</v>
      </c>
      <c r="E26" s="166">
        <f>Summary!E28</f>
        <v>-11.31052225744018</v>
      </c>
      <c r="F26" s="166">
        <f>Summary!F28</f>
        <v>-16.838922220585893</v>
      </c>
      <c r="G26" s="166">
        <f>Summary!G28</f>
        <v>-9.3792532211989794</v>
      </c>
      <c r="H26" s="166">
        <f>Summary!H28</f>
        <v>-14.978321459020483</v>
      </c>
      <c r="I26" s="166">
        <f>Summary!I28</f>
        <v>-6.8986232418813742</v>
      </c>
      <c r="J26" s="166">
        <f>Summary!J28</f>
        <v>-5.1128145386797108</v>
      </c>
      <c r="K26" s="167">
        <f>Summary!K28</f>
        <v>4.0189769759443772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8"/>
      <c r="C27" s="179"/>
      <c r="D27" s="170"/>
      <c r="E27" s="170"/>
      <c r="F27" s="170"/>
      <c r="G27" s="170"/>
      <c r="H27" s="170"/>
      <c r="I27" s="170"/>
      <c r="J27" s="170"/>
      <c r="K27" s="171"/>
      <c r="L27" s="12"/>
      <c r="M27" s="12"/>
      <c r="N27" s="12"/>
      <c r="O27" s="12"/>
      <c r="P27" s="12"/>
      <c r="V27" s="6"/>
      <c r="W27" s="6"/>
      <c r="X27" s="6"/>
    </row>
    <row r="28" spans="2:24">
      <c r="B28" s="180" t="s">
        <v>15</v>
      </c>
      <c r="C28" s="176" t="s">
        <v>28</v>
      </c>
      <c r="D28" s="166">
        <f>Summary!D27</f>
        <v>-5.6279390266488978</v>
      </c>
      <c r="E28" s="166">
        <f>Summary!E27</f>
        <v>-23.552159770737447</v>
      </c>
      <c r="F28" s="166">
        <f>Summary!F27</f>
        <v>-21.384311363768894</v>
      </c>
      <c r="G28" s="166">
        <f>Summary!G27</f>
        <v>-12.18099829152991</v>
      </c>
      <c r="H28" s="166">
        <f>Summary!H27</f>
        <v>-7.53774823288812</v>
      </c>
      <c r="I28" s="166">
        <f>Summary!I27</f>
        <v>8.4711892388216867</v>
      </c>
      <c r="J28" s="166">
        <f>Summary!J27</f>
        <v>4.2083088529817791</v>
      </c>
      <c r="K28" s="167">
        <f>Summary!K27</f>
        <v>2.2880299112987723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6"/>
      <c r="C29" s="181"/>
      <c r="D29" s="181"/>
      <c r="E29" s="181"/>
      <c r="F29" s="181"/>
      <c r="G29" s="181"/>
      <c r="H29" s="181"/>
      <c r="I29" s="181"/>
      <c r="J29" s="181"/>
      <c r="K29" s="182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74"/>
      <c r="E30" s="174"/>
      <c r="F30" s="174"/>
      <c r="G30" s="174"/>
      <c r="H30" s="174"/>
      <c r="I30" s="174"/>
      <c r="J30" s="174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02" t="s">
        <v>63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18" t="s">
        <v>7</v>
      </c>
      <c r="S2" s="418"/>
    </row>
    <row r="3" spans="2:19" ht="14.25" thickBot="1"/>
    <row r="4" spans="2:19" ht="15.75" customHeight="1">
      <c r="B4" s="430" t="str">
        <f>"Bond Performance Index Total Returns (%)  - as at "&amp; TEXT(Map!$N$16, " mmmm yyyy")</f>
        <v>Bond Performance Index Total Returns (%)  - as at  August 2022</v>
      </c>
      <c r="C4" s="431"/>
      <c r="D4" s="431"/>
      <c r="E4" s="431"/>
      <c r="F4" s="431"/>
      <c r="G4" s="431"/>
      <c r="H4" s="431"/>
      <c r="I4" s="431"/>
      <c r="J4" s="432"/>
      <c r="L4" s="441" t="s">
        <v>71</v>
      </c>
      <c r="M4" s="441"/>
      <c r="N4" s="441"/>
      <c r="O4" s="441"/>
      <c r="P4" s="441"/>
      <c r="Q4" s="441"/>
      <c r="R4" s="441"/>
      <c r="S4" s="441"/>
    </row>
    <row r="5" spans="2:19">
      <c r="B5" s="183"/>
      <c r="C5" s="133" t="s">
        <v>8</v>
      </c>
      <c r="D5" s="133" t="s">
        <v>9</v>
      </c>
      <c r="E5" s="133" t="s">
        <v>10</v>
      </c>
      <c r="F5" s="133" t="s">
        <v>11</v>
      </c>
      <c r="G5" s="133" t="s">
        <v>12</v>
      </c>
      <c r="H5" s="133" t="s">
        <v>13</v>
      </c>
      <c r="I5" s="133" t="s">
        <v>21</v>
      </c>
      <c r="J5" s="184" t="s">
        <v>124</v>
      </c>
    </row>
    <row r="6" spans="2:19">
      <c r="B6" s="185"/>
      <c r="C6" s="3"/>
      <c r="D6" s="3"/>
      <c r="E6" s="3"/>
      <c r="F6" s="3"/>
      <c r="G6" s="3"/>
      <c r="H6" s="3"/>
      <c r="I6" s="3"/>
      <c r="J6" s="186"/>
    </row>
    <row r="7" spans="2:19">
      <c r="B7" s="165" t="s">
        <v>64</v>
      </c>
      <c r="C7" s="187">
        <f>Summary!D10</f>
        <v>0.67069490911295659</v>
      </c>
      <c r="D7" s="187">
        <f>Summary!E10</f>
        <v>1.9636414512768319</v>
      </c>
      <c r="E7" s="187">
        <f>Summary!F10</f>
        <v>4.6054962791744147</v>
      </c>
      <c r="F7" s="187">
        <f>Summary!G10</f>
        <v>4.0828384191940348</v>
      </c>
      <c r="G7" s="187">
        <f>Summary!H10</f>
        <v>3.8267265540293138</v>
      </c>
      <c r="H7" s="187">
        <f>Summary!I10</f>
        <v>8.2050923310958304</v>
      </c>
      <c r="I7" s="187">
        <f>Summary!J10</f>
        <v>9.8931037243786601</v>
      </c>
      <c r="J7" s="188">
        <f>Summary!K10</f>
        <v>8.7516064967442908</v>
      </c>
    </row>
    <row r="8" spans="2:19">
      <c r="B8" s="165"/>
      <c r="C8" s="187"/>
      <c r="D8" s="187"/>
      <c r="E8" s="187"/>
      <c r="F8" s="187"/>
      <c r="G8" s="187"/>
      <c r="H8" s="187"/>
      <c r="I8" s="187"/>
      <c r="J8" s="188"/>
    </row>
    <row r="9" spans="2:19">
      <c r="B9" s="165" t="s">
        <v>65</v>
      </c>
      <c r="C9" s="187">
        <f>Summary!D11</f>
        <v>0.67078461929259703</v>
      </c>
      <c r="D9" s="187">
        <f>Summary!E11</f>
        <v>1.9677608392445256</v>
      </c>
      <c r="E9" s="187">
        <f>Summary!F11</f>
        <v>4.6125886747264921</v>
      </c>
      <c r="F9" s="187">
        <f>Summary!G11</f>
        <v>4.0648838809119736</v>
      </c>
      <c r="G9" s="187">
        <f>Summary!H11</f>
        <v>3.8308231978738672</v>
      </c>
      <c r="H9" s="187">
        <f>Summary!I11</f>
        <v>8.1973363732089624</v>
      </c>
      <c r="I9" s="187">
        <f>Summary!J11</f>
        <v>9.9758555289141349</v>
      </c>
      <c r="J9" s="188">
        <f>Summary!K11</f>
        <v>8.8072185751648888</v>
      </c>
    </row>
    <row r="10" spans="2:19">
      <c r="B10" s="165"/>
      <c r="C10" s="187"/>
      <c r="D10" s="187"/>
      <c r="E10" s="187"/>
      <c r="F10" s="187"/>
      <c r="G10" s="187"/>
      <c r="H10" s="187"/>
      <c r="I10" s="187"/>
      <c r="J10" s="188"/>
    </row>
    <row r="11" spans="2:19">
      <c r="B11" s="165" t="s">
        <v>66</v>
      </c>
      <c r="C11" s="187">
        <f>Summary!D12</f>
        <v>0.5849658129327695</v>
      </c>
      <c r="D11" s="187">
        <f>Summary!E12</f>
        <v>-9.7789331268938184E-2</v>
      </c>
      <c r="E11" s="187">
        <f>Summary!F12</f>
        <v>1.0976240513598468</v>
      </c>
      <c r="F11" s="187">
        <f>Summary!G12</f>
        <v>3.8733073867876611</v>
      </c>
      <c r="G11" s="187">
        <f>Summary!H12</f>
        <v>1.7044516898713447</v>
      </c>
      <c r="H11" s="187">
        <f>Summary!I12</f>
        <v>7.2013066198827191</v>
      </c>
      <c r="I11" s="187">
        <f>Summary!J12</f>
        <v>8.6011796602074355</v>
      </c>
      <c r="J11" s="188">
        <f>Summary!K12</f>
        <v>8.1283338115977877</v>
      </c>
    </row>
    <row r="12" spans="2:19" ht="14.25" thickBot="1">
      <c r="B12" s="146"/>
      <c r="C12" s="189"/>
      <c r="D12" s="189"/>
      <c r="E12" s="189"/>
      <c r="F12" s="189"/>
      <c r="G12" s="189"/>
      <c r="H12" s="189"/>
      <c r="I12" s="189"/>
      <c r="J12" s="190"/>
    </row>
    <row r="13" spans="2:19">
      <c r="B13" s="18" t="s">
        <v>20</v>
      </c>
      <c r="C13" s="18"/>
      <c r="D13" s="174"/>
      <c r="E13" s="174"/>
      <c r="F13" s="174"/>
      <c r="G13" s="174"/>
      <c r="H13" s="174"/>
      <c r="I13" s="174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30" t="str">
        <f>"Bond Performance, Index Total Returns  (US$- terms),(%) - as at "&amp; TEXT(Map!$N$16, " mmmm yyyy")</f>
        <v>Bond Performance, Index Total Returns  (US$- terms),(%) - as at  August 2022</v>
      </c>
      <c r="C23" s="431"/>
      <c r="D23" s="431"/>
      <c r="E23" s="431"/>
      <c r="F23" s="431"/>
      <c r="G23" s="431"/>
      <c r="H23" s="431"/>
      <c r="I23" s="431"/>
      <c r="J23" s="432"/>
      <c r="L23" s="441" t="s">
        <v>72</v>
      </c>
      <c r="M23" s="441"/>
      <c r="N23" s="441"/>
      <c r="O23" s="441"/>
      <c r="P23" s="441"/>
      <c r="Q23" s="441"/>
      <c r="R23" s="441"/>
      <c r="S23" s="441"/>
    </row>
    <row r="24" spans="2:19">
      <c r="B24" s="183"/>
      <c r="C24" s="133" t="s">
        <v>8</v>
      </c>
      <c r="D24" s="133" t="s">
        <v>9</v>
      </c>
      <c r="E24" s="133" t="s">
        <v>10</v>
      </c>
      <c r="F24" s="133" t="s">
        <v>11</v>
      </c>
      <c r="G24" s="133" t="s">
        <v>12</v>
      </c>
      <c r="H24" s="133" t="s">
        <v>13</v>
      </c>
      <c r="I24" s="133" t="s">
        <v>21</v>
      </c>
      <c r="J24" s="184" t="s">
        <v>124</v>
      </c>
    </row>
    <row r="25" spans="2:19">
      <c r="B25" s="183"/>
      <c r="C25" s="133"/>
      <c r="D25" s="133"/>
      <c r="E25" s="133"/>
      <c r="F25" s="133"/>
      <c r="G25" s="133"/>
      <c r="H25" s="133"/>
      <c r="I25" s="133"/>
      <c r="J25" s="184"/>
    </row>
    <row r="26" spans="2:19">
      <c r="B26" s="165" t="s">
        <v>67</v>
      </c>
      <c r="C26" s="187">
        <f>Summary!D30</f>
        <v>-2.2414155722259466</v>
      </c>
      <c r="D26" s="187">
        <f>Summary!E30</f>
        <v>-6.8420088838245903</v>
      </c>
      <c r="E26" s="187">
        <f>Summary!F30</f>
        <v>-6.0469849937744735</v>
      </c>
      <c r="F26" s="187">
        <f>Summary!G30</f>
        <v>-11.692926428213369</v>
      </c>
      <c r="G26" s="187">
        <f>Summary!H30</f>
        <v>-3.3403252290231333</v>
      </c>
      <c r="H26" s="187">
        <f>Summary!I30</f>
        <v>3.9903709063379367</v>
      </c>
      <c r="I26" s="187">
        <f>Summary!J30</f>
        <v>4.0124477539422498</v>
      </c>
      <c r="J26" s="188">
        <f>Summary!K30</f>
        <v>1.2782116947051003</v>
      </c>
    </row>
    <row r="27" spans="2:19">
      <c r="B27" s="165"/>
      <c r="C27" s="187"/>
      <c r="D27" s="187"/>
      <c r="E27" s="187"/>
      <c r="F27" s="187"/>
      <c r="G27" s="187"/>
      <c r="H27" s="187"/>
      <c r="I27" s="187"/>
      <c r="J27" s="188"/>
    </row>
    <row r="28" spans="2:19">
      <c r="B28" s="165" t="s">
        <v>68</v>
      </c>
      <c r="C28" s="187">
        <f>Summary!D31</f>
        <v>-2.2413284571009551</v>
      </c>
      <c r="D28" s="187">
        <f>Summary!E31</f>
        <v>-6.8382452490403089</v>
      </c>
      <c r="E28" s="187">
        <f>Summary!F31</f>
        <v>-6.0406148510053441</v>
      </c>
      <c r="F28" s="187">
        <f>Summary!G31</f>
        <v>-11.708159609370828</v>
      </c>
      <c r="G28" s="187">
        <f>Summary!H31</f>
        <v>-3.3365113722753637</v>
      </c>
      <c r="H28" s="187">
        <f>Summary!I31</f>
        <v>3.982917052549606</v>
      </c>
      <c r="I28" s="187">
        <f>Summary!J31</f>
        <v>4.0907713015906788</v>
      </c>
      <c r="J28" s="188">
        <f>Summary!K31</f>
        <v>1.3300021190721267</v>
      </c>
    </row>
    <row r="29" spans="2:19">
      <c r="B29" s="165"/>
      <c r="C29" s="187"/>
      <c r="D29" s="187"/>
      <c r="E29" s="187"/>
      <c r="F29" s="187"/>
      <c r="G29" s="187"/>
      <c r="H29" s="187"/>
      <c r="I29" s="187"/>
      <c r="J29" s="188"/>
    </row>
    <row r="30" spans="2:19">
      <c r="B30" s="165" t="s">
        <v>69</v>
      </c>
      <c r="C30" s="187">
        <f>Summary!D32</f>
        <v>-2.3246647749300187</v>
      </c>
      <c r="D30" s="187">
        <f>Summary!E32</f>
        <v>-8.7254130835341055</v>
      </c>
      <c r="E30" s="187">
        <f>Summary!F32</f>
        <v>-9.1976337051978501</v>
      </c>
      <c r="F30" s="187">
        <f>Summary!G32</f>
        <v>-11.870698984912497</v>
      </c>
      <c r="G30" s="187">
        <f>Summary!H32</f>
        <v>-5.3161016495325342</v>
      </c>
      <c r="H30" s="187">
        <f>Summary!I32</f>
        <v>3.0256838831049571</v>
      </c>
      <c r="I30" s="187">
        <f>Summary!J32</f>
        <v>2.789657791037059</v>
      </c>
      <c r="J30" s="188">
        <f>Summary!K32</f>
        <v>0.69777021909631642</v>
      </c>
    </row>
    <row r="31" spans="2:19" ht="14.25" thickBot="1">
      <c r="B31" s="146"/>
      <c r="C31" s="191"/>
      <c r="D31" s="191"/>
      <c r="E31" s="191"/>
      <c r="F31" s="191"/>
      <c r="G31" s="191"/>
      <c r="H31" s="191"/>
      <c r="I31" s="191"/>
      <c r="J31" s="192"/>
    </row>
    <row r="32" spans="2:19" ht="14.25" thickBot="1">
      <c r="B32" s="193" t="s">
        <v>70</v>
      </c>
      <c r="C32" s="194">
        <f>Summary!D25</f>
        <v>-2.8927092278125288</v>
      </c>
      <c r="D32" s="194">
        <f>Summary!E25</f>
        <v>-8.6360689062965577</v>
      </c>
      <c r="E32" s="194">
        <f>Summary!F25</f>
        <v>-10.18348141527785</v>
      </c>
      <c r="F32" s="194">
        <f>Summary!G25</f>
        <v>-15.156931812207553</v>
      </c>
      <c r="G32" s="194">
        <f>Summary!H25</f>
        <v>-6.9028967982755933</v>
      </c>
      <c r="H32" s="194">
        <f>Summary!I25</f>
        <v>-3.8951229872447257</v>
      </c>
      <c r="I32" s="194">
        <f>Summary!J25</f>
        <v>-5.3512511441897175</v>
      </c>
      <c r="J32" s="195">
        <f>Summary!K25</f>
        <v>-6.8719856586789145</v>
      </c>
    </row>
    <row r="33" spans="2:12">
      <c r="B33" s="18" t="s">
        <v>20</v>
      </c>
      <c r="C33" s="18"/>
      <c r="D33" s="174"/>
      <c r="E33" s="174"/>
      <c r="F33" s="174"/>
      <c r="G33" s="174"/>
      <c r="H33" s="174"/>
      <c r="I33" s="174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02" t="s">
        <v>17</v>
      </c>
      <c r="C2" s="402"/>
      <c r="D2" s="40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7"/>
      <c r="S2" s="26"/>
      <c r="T2" s="106" t="s">
        <v>7</v>
      </c>
      <c r="U2" s="56"/>
      <c r="V2" s="56"/>
    </row>
    <row r="3" spans="2:22" ht="14.25" thickBot="1"/>
    <row r="4" spans="2:22" ht="16.5" thickBot="1">
      <c r="B4" s="444" t="str">
        <f>"Bond Performance Index Total Returns (%)  - as at "&amp;TEXT(Map!$N$16,"mmmm  yyyy")</f>
        <v>Bond Performance Index Total Returns (%)  - as at August  2022</v>
      </c>
      <c r="C4" s="445"/>
      <c r="D4" s="445"/>
      <c r="E4" s="445"/>
      <c r="F4" s="445"/>
      <c r="G4" s="445"/>
      <c r="H4" s="445"/>
      <c r="I4" s="445"/>
      <c r="J4" s="446"/>
      <c r="L4" s="447" t="str">
        <f>"Bond Performance, Index Total Returns  (US$- terms),(%) - as at "&amp;TEXT(Map!$N$16,"mmmm  yyyy")</f>
        <v>Bond Performance, Index Total Returns  (US$- terms),(%) - as at August  2022</v>
      </c>
      <c r="M4" s="448"/>
      <c r="N4" s="448"/>
      <c r="O4" s="448"/>
      <c r="P4" s="448"/>
      <c r="Q4" s="448"/>
      <c r="R4" s="448"/>
      <c r="S4" s="448"/>
      <c r="T4" s="449"/>
    </row>
    <row r="5" spans="2:22" ht="15.75">
      <c r="B5" s="198"/>
      <c r="C5" s="199" t="s">
        <v>8</v>
      </c>
      <c r="D5" s="199" t="s">
        <v>9</v>
      </c>
      <c r="E5" s="199" t="s">
        <v>10</v>
      </c>
      <c r="F5" s="199" t="s">
        <v>11</v>
      </c>
      <c r="G5" s="200" t="s">
        <v>12</v>
      </c>
      <c r="H5" s="199" t="s">
        <v>13</v>
      </c>
      <c r="I5" s="199" t="s">
        <v>21</v>
      </c>
      <c r="J5" s="201" t="s">
        <v>124</v>
      </c>
      <c r="L5" s="198"/>
      <c r="M5" s="202" t="s">
        <v>8</v>
      </c>
      <c r="N5" s="202" t="s">
        <v>9</v>
      </c>
      <c r="O5" s="202" t="s">
        <v>10</v>
      </c>
      <c r="P5" s="202" t="s">
        <v>11</v>
      </c>
      <c r="Q5" s="442" t="s">
        <v>12</v>
      </c>
      <c r="R5" s="202" t="s">
        <v>13</v>
      </c>
      <c r="S5" s="202" t="s">
        <v>21</v>
      </c>
      <c r="T5" s="203" t="s">
        <v>124</v>
      </c>
    </row>
    <row r="6" spans="2:22" ht="15.75">
      <c r="B6" s="204"/>
      <c r="C6" s="205"/>
      <c r="D6" s="205"/>
      <c r="E6" s="205"/>
      <c r="F6" s="205"/>
      <c r="G6" s="205"/>
      <c r="H6" s="205"/>
      <c r="I6" s="205"/>
      <c r="J6" s="206"/>
      <c r="L6" s="207"/>
      <c r="M6" s="208"/>
      <c r="N6" s="208"/>
      <c r="O6" s="208"/>
      <c r="P6" s="208"/>
      <c r="Q6" s="443"/>
      <c r="R6" s="208"/>
      <c r="S6" s="208"/>
      <c r="T6" s="209"/>
    </row>
    <row r="7" spans="2:22" ht="15.75">
      <c r="B7" s="210" t="s">
        <v>64</v>
      </c>
      <c r="C7" s="196">
        <f>Summary!D10</f>
        <v>0.67069490911295659</v>
      </c>
      <c r="D7" s="196">
        <f>Summary!E10</f>
        <v>1.9636414512768319</v>
      </c>
      <c r="E7" s="196">
        <f>Summary!F10</f>
        <v>4.6054962791744147</v>
      </c>
      <c r="F7" s="196">
        <f>Summary!G10</f>
        <v>4.0828384191940348</v>
      </c>
      <c r="G7" s="196">
        <f>Summary!H10</f>
        <v>3.8267265540293138</v>
      </c>
      <c r="H7" s="196">
        <f>Summary!I10</f>
        <v>8.2050923310958304</v>
      </c>
      <c r="I7" s="196">
        <f>Summary!J10</f>
        <v>9.8931037243786601</v>
      </c>
      <c r="J7" s="211">
        <f>Summary!K10</f>
        <v>8.7516064967442908</v>
      </c>
      <c r="L7" s="210" t="s">
        <v>67</v>
      </c>
      <c r="M7" s="196">
        <f>Summary!D30</f>
        <v>-2.2414155722259466</v>
      </c>
      <c r="N7" s="196">
        <f>Summary!E30</f>
        <v>-6.8420088838245903</v>
      </c>
      <c r="O7" s="196">
        <f>Summary!F30</f>
        <v>-6.0469849937744735</v>
      </c>
      <c r="P7" s="196">
        <f>Summary!G30</f>
        <v>-11.692926428213369</v>
      </c>
      <c r="Q7" s="196">
        <f>Summary!H30</f>
        <v>-3.3403252290231333</v>
      </c>
      <c r="R7" s="196">
        <f>Summary!I30</f>
        <v>3.9903709063379367</v>
      </c>
      <c r="S7" s="196">
        <f>Summary!J30</f>
        <v>4.0124477539422498</v>
      </c>
      <c r="T7" s="211">
        <f>Summary!K30</f>
        <v>1.2782116947051003</v>
      </c>
    </row>
    <row r="8" spans="2:22" ht="15.75">
      <c r="B8" s="212"/>
      <c r="C8" s="396"/>
      <c r="D8" s="196"/>
      <c r="E8" s="196"/>
      <c r="F8" s="196"/>
      <c r="G8" s="196"/>
      <c r="H8" s="196"/>
      <c r="I8" s="196"/>
      <c r="J8" s="211"/>
      <c r="L8" s="212"/>
      <c r="M8" s="196"/>
      <c r="N8" s="196"/>
      <c r="O8" s="196"/>
      <c r="P8" s="196"/>
      <c r="Q8" s="196"/>
      <c r="R8" s="196"/>
      <c r="S8" s="196"/>
      <c r="T8" s="211"/>
    </row>
    <row r="9" spans="2:22" ht="15.75">
      <c r="B9" s="210" t="s">
        <v>65</v>
      </c>
      <c r="C9" s="196">
        <f>Summary!D11</f>
        <v>0.67078461929259703</v>
      </c>
      <c r="D9" s="196">
        <f>Summary!E11</f>
        <v>1.9677608392445256</v>
      </c>
      <c r="E9" s="196">
        <f>Summary!F11</f>
        <v>4.6125886747264921</v>
      </c>
      <c r="F9" s="196">
        <f>Summary!G11</f>
        <v>4.0648838809119736</v>
      </c>
      <c r="G9" s="196">
        <f>Summary!H11</f>
        <v>3.8308231978738672</v>
      </c>
      <c r="H9" s="196">
        <f>Summary!I11</f>
        <v>8.1973363732089624</v>
      </c>
      <c r="I9" s="196">
        <f>Summary!J11</f>
        <v>9.9758555289141349</v>
      </c>
      <c r="J9" s="211">
        <f>Summary!K11</f>
        <v>8.8072185751648888</v>
      </c>
      <c r="L9" s="210" t="s">
        <v>68</v>
      </c>
      <c r="M9" s="196">
        <f>Summary!D31</f>
        <v>-2.2413284571009551</v>
      </c>
      <c r="N9" s="196">
        <f>Summary!E31</f>
        <v>-6.8382452490403089</v>
      </c>
      <c r="O9" s="196">
        <f>Summary!F31</f>
        <v>-6.0406148510053441</v>
      </c>
      <c r="P9" s="196">
        <f>Summary!G31</f>
        <v>-11.708159609370828</v>
      </c>
      <c r="Q9" s="196">
        <f>Summary!H31</f>
        <v>-3.3365113722753637</v>
      </c>
      <c r="R9" s="196">
        <f>Summary!I31</f>
        <v>3.982917052549606</v>
      </c>
      <c r="S9" s="196">
        <f>Summary!J31</f>
        <v>4.0907713015906788</v>
      </c>
      <c r="T9" s="211">
        <f>Summary!K31</f>
        <v>1.3300021190721267</v>
      </c>
    </row>
    <row r="10" spans="2:22" ht="15.75">
      <c r="B10" s="210"/>
      <c r="C10" s="196"/>
      <c r="D10" s="196"/>
      <c r="E10" s="196"/>
      <c r="F10" s="196"/>
      <c r="G10" s="196"/>
      <c r="H10" s="196"/>
      <c r="I10" s="196"/>
      <c r="J10" s="211"/>
      <c r="L10" s="210"/>
      <c r="M10" s="196"/>
      <c r="N10" s="196"/>
      <c r="O10" s="196"/>
      <c r="P10" s="196"/>
      <c r="Q10" s="196"/>
      <c r="R10" s="196"/>
      <c r="S10" s="196"/>
      <c r="T10" s="211"/>
    </row>
    <row r="11" spans="2:22" ht="15.75">
      <c r="B11" s="210" t="s">
        <v>66</v>
      </c>
      <c r="C11" s="196">
        <f>Summary!D12</f>
        <v>0.5849658129327695</v>
      </c>
      <c r="D11" s="196">
        <f>Summary!E12</f>
        <v>-9.7789331268938184E-2</v>
      </c>
      <c r="E11" s="196">
        <f>Summary!F12</f>
        <v>1.0976240513598468</v>
      </c>
      <c r="F11" s="196">
        <f>Summary!G12</f>
        <v>3.8733073867876611</v>
      </c>
      <c r="G11" s="196">
        <f>Summary!H12</f>
        <v>1.7044516898713447</v>
      </c>
      <c r="H11" s="196">
        <f>Summary!I12</f>
        <v>7.2013066198827191</v>
      </c>
      <c r="I11" s="196">
        <f>Summary!J12</f>
        <v>8.6011796602074355</v>
      </c>
      <c r="J11" s="211">
        <f>Summary!K12</f>
        <v>8.1283338115977877</v>
      </c>
      <c r="L11" s="210" t="s">
        <v>69</v>
      </c>
      <c r="M11" s="196">
        <f>Summary!D32</f>
        <v>-2.3246647749300187</v>
      </c>
      <c r="N11" s="196">
        <f>Summary!E32</f>
        <v>-8.7254130835341055</v>
      </c>
      <c r="O11" s="196">
        <f>Summary!F32</f>
        <v>-9.1976337051978501</v>
      </c>
      <c r="P11" s="196">
        <f>Summary!G32</f>
        <v>-11.870698984912497</v>
      </c>
      <c r="Q11" s="196">
        <f>Summary!H32</f>
        <v>-5.3161016495325342</v>
      </c>
      <c r="R11" s="196">
        <f>Summary!I32</f>
        <v>3.0256838831049571</v>
      </c>
      <c r="S11" s="196">
        <f>Summary!J32</f>
        <v>2.789657791037059</v>
      </c>
      <c r="T11" s="211">
        <f>Summary!K32</f>
        <v>0.69777021909631642</v>
      </c>
    </row>
    <row r="12" spans="2:22" ht="16.5" thickBot="1">
      <c r="B12" s="129"/>
      <c r="C12" s="130"/>
      <c r="D12" s="130"/>
      <c r="E12" s="130"/>
      <c r="F12" s="130"/>
      <c r="G12" s="130"/>
      <c r="H12" s="130"/>
      <c r="I12" s="130"/>
      <c r="J12" s="131"/>
      <c r="L12" s="213"/>
      <c r="M12" s="214"/>
      <c r="N12" s="214"/>
      <c r="O12" s="214"/>
      <c r="P12" s="214"/>
      <c r="Q12" s="214"/>
      <c r="R12" s="214"/>
      <c r="S12" s="214"/>
      <c r="T12" s="215"/>
    </row>
    <row r="13" spans="2:22" ht="16.5" thickBot="1">
      <c r="B13" s="62" t="s">
        <v>20</v>
      </c>
      <c r="L13" s="216" t="s">
        <v>70</v>
      </c>
      <c r="M13" s="217">
        <f>Summary!D25</f>
        <v>-2.8927092278125288</v>
      </c>
      <c r="N13" s="217">
        <f>Summary!E25</f>
        <v>-8.6360689062965577</v>
      </c>
      <c r="O13" s="217">
        <f>Summary!F25</f>
        <v>-10.18348141527785</v>
      </c>
      <c r="P13" s="217">
        <f>Summary!G25</f>
        <v>-15.156931812207553</v>
      </c>
      <c r="Q13" s="217">
        <f>Summary!H25</f>
        <v>-6.9028967982755933</v>
      </c>
      <c r="R13" s="217">
        <f>Summary!I25</f>
        <v>-3.8951229872447257</v>
      </c>
      <c r="S13" s="217">
        <f>Summary!J25</f>
        <v>-5.3512511441897175</v>
      </c>
      <c r="T13" s="218">
        <f>Summary!K25</f>
        <v>-6.8719856586789145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56" t="str">
        <f>"Bond Performance, Index Total Returns,(%) - as at "&amp;TEXT(Map!$N$16,"mmmm  yyyy")</f>
        <v>Bond Performance, Index Total Returns,(%) - as at August  2022</v>
      </c>
      <c r="C16" s="457"/>
      <c r="D16" s="457"/>
      <c r="E16" s="457"/>
      <c r="F16" s="457"/>
      <c r="G16" s="457"/>
      <c r="H16" s="458"/>
      <c r="L16" s="456" t="str">
        <f>"Bond Performance, Index Total Returns  (US$- terms),(%) - as at "&amp;TEXT(Map!$N$16,"mmmm  yyyy")</f>
        <v>Bond Performance, Index Total Returns  (US$- terms),(%) - as at August  2022</v>
      </c>
      <c r="M16" s="457"/>
      <c r="N16" s="457"/>
      <c r="O16" s="457"/>
      <c r="P16" s="457"/>
      <c r="Q16" s="457"/>
      <c r="R16" s="458"/>
    </row>
    <row r="38" spans="2:20" ht="14.25" thickBot="1"/>
    <row r="39" spans="2:20" ht="16.5" thickBot="1">
      <c r="B39" s="450" t="str">
        <f>"IJG Namibia ALBI  - as at "&amp;TEXT(Map!$N$16,"mmmm  yyyy")</f>
        <v>IJG Namibia ALBI  - as at August  2022</v>
      </c>
      <c r="C39" s="451"/>
      <c r="D39" s="451"/>
      <c r="E39" s="451"/>
      <c r="F39" s="451"/>
      <c r="G39" s="452"/>
      <c r="J39" s="450" t="str">
        <f>"IJG Namibia ALBI  -Premiums- [bp] as at "&amp;TEXT(Map!$N$16,"mmmm  yyyy")</f>
        <v>IJG Namibia ALBI  -Premiums- [bp] as at August  2022</v>
      </c>
      <c r="K39" s="451"/>
      <c r="L39" s="451"/>
      <c r="M39" s="451"/>
      <c r="N39" s="452"/>
      <c r="P39" s="450" t="str">
        <f>"IJG Namibia GOVI  -Weights [%] as at "&amp;TEXT(Map!$N$16,"mmmm  yyyy")</f>
        <v>IJG Namibia GOVI  -Weights [%] as at August  2022</v>
      </c>
      <c r="Q39" s="451"/>
      <c r="R39" s="451"/>
      <c r="S39" s="451"/>
      <c r="T39" s="452"/>
    </row>
    <row r="40" spans="2:20" ht="16.5" thickBot="1">
      <c r="B40" s="219"/>
      <c r="C40" s="202" t="s">
        <v>32</v>
      </c>
      <c r="D40" s="202" t="s">
        <v>33</v>
      </c>
      <c r="E40" s="202" t="s">
        <v>34</v>
      </c>
      <c r="F40" s="202" t="s">
        <v>35</v>
      </c>
      <c r="G40" s="203" t="s">
        <v>36</v>
      </c>
      <c r="J40" s="220" t="s">
        <v>32</v>
      </c>
      <c r="K40" s="221" t="s">
        <v>33</v>
      </c>
      <c r="L40" s="221" t="s">
        <v>34</v>
      </c>
      <c r="M40" s="221" t="s">
        <v>35</v>
      </c>
      <c r="N40" s="222" t="s">
        <v>36</v>
      </c>
      <c r="P40" s="223" t="s">
        <v>32</v>
      </c>
      <c r="Q40" s="224" t="s">
        <v>33</v>
      </c>
      <c r="R40" s="224" t="s">
        <v>34</v>
      </c>
      <c r="S40" s="224" t="s">
        <v>35</v>
      </c>
      <c r="T40" s="225" t="s">
        <v>36</v>
      </c>
    </row>
    <row r="41" spans="2:20" ht="15.75">
      <c r="B41" s="219"/>
      <c r="C41" s="226"/>
      <c r="D41" s="226"/>
      <c r="E41" s="226"/>
      <c r="F41" s="226"/>
      <c r="G41" s="227"/>
      <c r="H41" s="99"/>
      <c r="J41" s="228" t="s">
        <v>74</v>
      </c>
      <c r="K41" s="229" t="s">
        <v>130</v>
      </c>
      <c r="L41" s="229" t="s">
        <v>130</v>
      </c>
      <c r="M41" s="229" t="s">
        <v>130</v>
      </c>
      <c r="N41" s="230" t="s">
        <v>130</v>
      </c>
      <c r="P41" s="228" t="s">
        <v>74</v>
      </c>
      <c r="Q41" s="229" t="s">
        <v>130</v>
      </c>
      <c r="R41" s="229" t="s">
        <v>130</v>
      </c>
      <c r="S41" s="229" t="s">
        <v>130</v>
      </c>
      <c r="T41" s="230" t="s">
        <v>130</v>
      </c>
    </row>
    <row r="42" spans="2:20" ht="15.75">
      <c r="B42" s="210" t="s">
        <v>76</v>
      </c>
      <c r="C42" s="196">
        <v>266.02406666527315</v>
      </c>
      <c r="D42" s="196">
        <v>264.25174367321466</v>
      </c>
      <c r="E42" s="196">
        <v>260.90090828346138</v>
      </c>
      <c r="F42" s="196">
        <v>254.3117485483744</v>
      </c>
      <c r="G42" s="211">
        <v>255.58878937741898</v>
      </c>
      <c r="J42" s="231">
        <v>-56.000000000000007</v>
      </c>
      <c r="K42" s="232">
        <v>120</v>
      </c>
      <c r="L42" s="232">
        <v>127</v>
      </c>
      <c r="M42" s="232">
        <v>166</v>
      </c>
      <c r="N42" s="233">
        <v>82.443999999999988</v>
      </c>
      <c r="P42" s="234">
        <v>9.8508722311443968</v>
      </c>
      <c r="Q42" s="235">
        <v>10.676040887176761</v>
      </c>
      <c r="R42" s="235">
        <v>10.667858862477255</v>
      </c>
      <c r="S42" s="235">
        <v>11.010624704914978</v>
      </c>
      <c r="T42" s="236">
        <v>11.857864687454699</v>
      </c>
    </row>
    <row r="43" spans="2:20" ht="15.75">
      <c r="B43" s="212"/>
      <c r="C43" s="196"/>
      <c r="D43" s="196"/>
      <c r="E43" s="196"/>
      <c r="F43" s="196"/>
      <c r="G43" s="211"/>
      <c r="J43" s="237"/>
      <c r="K43" s="238"/>
      <c r="L43" s="238"/>
      <c r="M43" s="238"/>
      <c r="N43" s="239"/>
      <c r="P43" s="234"/>
      <c r="Q43" s="235"/>
      <c r="R43" s="235"/>
      <c r="S43" s="235"/>
      <c r="T43" s="236"/>
    </row>
    <row r="44" spans="2:20" ht="15.75">
      <c r="B44" s="210" t="s">
        <v>77</v>
      </c>
      <c r="C44" s="196">
        <v>266.93768388593935</v>
      </c>
      <c r="D44" s="196">
        <v>265.15903784342146</v>
      </c>
      <c r="E44" s="196">
        <v>261.78635451922423</v>
      </c>
      <c r="F44" s="196">
        <v>255.16784095261491</v>
      </c>
      <c r="G44" s="211">
        <v>256.51081703162521</v>
      </c>
      <c r="J44" s="228" t="s">
        <v>110</v>
      </c>
      <c r="K44" s="229" t="s">
        <v>74</v>
      </c>
      <c r="L44" s="229" t="s">
        <v>74</v>
      </c>
      <c r="M44" s="229" t="s">
        <v>74</v>
      </c>
      <c r="N44" s="230" t="s">
        <v>74</v>
      </c>
      <c r="O44" s="240"/>
      <c r="P44" s="241" t="s">
        <v>110</v>
      </c>
      <c r="Q44" s="242" t="s">
        <v>74</v>
      </c>
      <c r="R44" s="242" t="s">
        <v>74</v>
      </c>
      <c r="S44" s="242" t="s">
        <v>74</v>
      </c>
      <c r="T44" s="243" t="s">
        <v>74</v>
      </c>
    </row>
    <row r="45" spans="2:20" ht="15.75">
      <c r="B45" s="210"/>
      <c r="C45" s="196"/>
      <c r="D45" s="196"/>
      <c r="E45" s="196"/>
      <c r="F45" s="196"/>
      <c r="G45" s="211"/>
      <c r="J45" s="231">
        <v>-22</v>
      </c>
      <c r="K45" s="232">
        <v>-55.000000000000007</v>
      </c>
      <c r="L45" s="232">
        <v>-57.999999999999993</v>
      </c>
      <c r="M45" s="232">
        <v>-50</v>
      </c>
      <c r="N45" s="233">
        <v>-33</v>
      </c>
      <c r="P45" s="234">
        <v>9.0039710797168109</v>
      </c>
      <c r="Q45" s="235">
        <v>9.1268565049345565</v>
      </c>
      <c r="R45" s="235">
        <v>9.1060385232613967</v>
      </c>
      <c r="S45" s="235">
        <v>9.9073281639141424</v>
      </c>
      <c r="T45" s="236">
        <v>12.053532006013224</v>
      </c>
    </row>
    <row r="46" spans="2:20" ht="15.75">
      <c r="B46" s="210" t="s">
        <v>78</v>
      </c>
      <c r="C46" s="196">
        <v>253.21170073028961</v>
      </c>
      <c r="D46" s="196">
        <v>251.73911298156722</v>
      </c>
      <c r="E46" s="196">
        <v>253.45955713625037</v>
      </c>
      <c r="F46" s="196">
        <v>250.46256339481573</v>
      </c>
      <c r="G46" s="211">
        <v>243.76974903419443</v>
      </c>
      <c r="J46" s="237"/>
      <c r="K46" s="238"/>
      <c r="L46" s="238"/>
      <c r="M46" s="238"/>
      <c r="N46" s="239"/>
      <c r="P46" s="244"/>
      <c r="Q46" s="205"/>
      <c r="R46" s="205"/>
      <c r="S46" s="205"/>
      <c r="T46" s="245"/>
    </row>
    <row r="47" spans="2:20" ht="16.5" thickBot="1">
      <c r="B47" s="246"/>
      <c r="C47" s="247"/>
      <c r="D47" s="247"/>
      <c r="E47" s="247"/>
      <c r="F47" s="247"/>
      <c r="G47" s="248"/>
      <c r="J47" s="228" t="s">
        <v>135</v>
      </c>
      <c r="K47" s="229" t="s">
        <v>110</v>
      </c>
      <c r="L47" s="229" t="s">
        <v>110</v>
      </c>
      <c r="M47" s="229" t="s">
        <v>110</v>
      </c>
      <c r="N47" s="230" t="s">
        <v>110</v>
      </c>
      <c r="O47" s="240"/>
      <c r="P47" s="241" t="s">
        <v>135</v>
      </c>
      <c r="Q47" s="242" t="s">
        <v>110</v>
      </c>
      <c r="R47" s="242" t="s">
        <v>110</v>
      </c>
      <c r="S47" s="242" t="s">
        <v>110</v>
      </c>
      <c r="T47" s="243" t="s">
        <v>110</v>
      </c>
    </row>
    <row r="48" spans="2:20" ht="15.75">
      <c r="B48" s="249"/>
      <c r="C48" s="205"/>
      <c r="D48" s="205"/>
      <c r="E48" s="205"/>
      <c r="F48" s="205"/>
      <c r="G48" s="206"/>
      <c r="J48" s="231">
        <v>-4.04</v>
      </c>
      <c r="K48" s="232">
        <v>-23</v>
      </c>
      <c r="L48" s="232">
        <v>-27</v>
      </c>
      <c r="M48" s="232">
        <v>-6</v>
      </c>
      <c r="N48" s="233">
        <v>-22</v>
      </c>
      <c r="P48" s="234">
        <v>9.5868925287109299</v>
      </c>
      <c r="Q48" s="235">
        <v>8.3451616136231479</v>
      </c>
      <c r="R48" s="235">
        <v>8.3481183848284655</v>
      </c>
      <c r="S48" s="235">
        <v>8.9829252515674138</v>
      </c>
      <c r="T48" s="236">
        <v>10.888513487049783</v>
      </c>
    </row>
    <row r="49" spans="2:20" ht="15.75">
      <c r="B49" s="210" t="s">
        <v>79</v>
      </c>
      <c r="C49" s="196">
        <v>4.9236721263581673</v>
      </c>
      <c r="D49" s="196">
        <v>4.5602997082288041</v>
      </c>
      <c r="E49" s="196">
        <v>4.5379757298787045</v>
      </c>
      <c r="F49" s="196">
        <v>4.6042029179381139</v>
      </c>
      <c r="G49" s="211">
        <v>4.9004930218954872</v>
      </c>
      <c r="J49" s="237"/>
      <c r="K49" s="238"/>
      <c r="L49" s="238"/>
      <c r="M49" s="238"/>
      <c r="N49" s="239"/>
      <c r="P49" s="244"/>
      <c r="Q49" s="205"/>
      <c r="R49" s="205"/>
      <c r="S49" s="205"/>
      <c r="T49" s="245"/>
    </row>
    <row r="50" spans="2:20" ht="15.75">
      <c r="B50" s="210"/>
      <c r="C50" s="196"/>
      <c r="D50" s="196"/>
      <c r="E50" s="196"/>
      <c r="F50" s="196"/>
      <c r="G50" s="211"/>
      <c r="J50" s="228" t="s">
        <v>88</v>
      </c>
      <c r="K50" s="229" t="s">
        <v>135</v>
      </c>
      <c r="L50" s="229" t="s">
        <v>135</v>
      </c>
      <c r="M50" s="229" t="s">
        <v>135</v>
      </c>
      <c r="N50" s="230"/>
      <c r="O50" s="240"/>
      <c r="P50" s="241" t="s">
        <v>88</v>
      </c>
      <c r="Q50" s="242" t="s">
        <v>135</v>
      </c>
      <c r="R50" s="242" t="s">
        <v>135</v>
      </c>
      <c r="S50" s="242" t="s">
        <v>135</v>
      </c>
      <c r="T50" s="243"/>
    </row>
    <row r="51" spans="2:20" ht="15.75">
      <c r="B51" s="210" t="s">
        <v>80</v>
      </c>
      <c r="C51" s="196">
        <v>4.9275892299214838</v>
      </c>
      <c r="D51" s="196">
        <v>4.5669754198447476</v>
      </c>
      <c r="E51" s="196">
        <v>4.5443367011539868</v>
      </c>
      <c r="F51" s="196">
        <v>4.6107468760030228</v>
      </c>
      <c r="G51" s="211">
        <v>4.9345719603562177</v>
      </c>
      <c r="J51" s="231">
        <v>70</v>
      </c>
      <c r="K51" s="232">
        <v>-12</v>
      </c>
      <c r="L51" s="232">
        <v>10</v>
      </c>
      <c r="M51" s="232">
        <v>73.736999999999995</v>
      </c>
      <c r="N51" s="233"/>
      <c r="P51" s="234">
        <v>9.4730026447818894</v>
      </c>
      <c r="Q51" s="235">
        <v>8.7844319966216808</v>
      </c>
      <c r="R51" s="235">
        <v>8.6354890150311512</v>
      </c>
      <c r="S51" s="235">
        <v>8.4347330502837234</v>
      </c>
      <c r="T51" s="236"/>
    </row>
    <row r="52" spans="2:20" ht="15.75">
      <c r="B52" s="210"/>
      <c r="C52" s="196"/>
      <c r="D52" s="196"/>
      <c r="E52" s="196"/>
      <c r="F52" s="196"/>
      <c r="G52" s="211"/>
      <c r="J52" s="237"/>
      <c r="K52" s="238"/>
      <c r="L52" s="238"/>
      <c r="M52" s="238"/>
      <c r="N52" s="239"/>
      <c r="P52" s="244"/>
      <c r="Q52" s="205"/>
      <c r="R52" s="205"/>
      <c r="S52" s="205"/>
      <c r="T52" s="245"/>
    </row>
    <row r="53" spans="2:20" ht="15.75">
      <c r="B53" s="210" t="s">
        <v>81</v>
      </c>
      <c r="C53" s="196">
        <v>1.17720476370817</v>
      </c>
      <c r="D53" s="196">
        <v>1.1574710074253913</v>
      </c>
      <c r="E53" s="196">
        <v>1.3088007753668791</v>
      </c>
      <c r="F53" s="196">
        <v>1.5275407186958141</v>
      </c>
      <c r="G53" s="211">
        <v>1.3494831282397106</v>
      </c>
      <c r="J53" s="228" t="s">
        <v>143</v>
      </c>
      <c r="K53" s="229" t="s">
        <v>88</v>
      </c>
      <c r="L53" s="229" t="s">
        <v>88</v>
      </c>
      <c r="M53" s="229" t="s">
        <v>88</v>
      </c>
      <c r="N53" s="230" t="s">
        <v>88</v>
      </c>
      <c r="O53" s="240"/>
      <c r="P53" s="228" t="s">
        <v>143</v>
      </c>
      <c r="Q53" s="229" t="s">
        <v>88</v>
      </c>
      <c r="R53" s="229" t="s">
        <v>88</v>
      </c>
      <c r="S53" s="229" t="s">
        <v>88</v>
      </c>
      <c r="T53" s="243" t="s">
        <v>88</v>
      </c>
    </row>
    <row r="54" spans="2:20" ht="15.75">
      <c r="B54" s="210"/>
      <c r="C54" s="196"/>
      <c r="D54" s="196"/>
      <c r="E54" s="196"/>
      <c r="F54" s="196"/>
      <c r="G54" s="211"/>
      <c r="J54" s="231">
        <v>-4</v>
      </c>
      <c r="K54" s="232">
        <v>74</v>
      </c>
      <c r="L54" s="232">
        <v>71</v>
      </c>
      <c r="M54" s="232">
        <v>98</v>
      </c>
      <c r="N54" s="233">
        <v>74</v>
      </c>
      <c r="P54" s="234">
        <v>1.173663704332301</v>
      </c>
      <c r="Q54" s="235">
        <v>8.7647091802321864</v>
      </c>
      <c r="R54" s="235">
        <v>9.1968813653930699</v>
      </c>
      <c r="S54" s="235">
        <v>9.5692953900252267</v>
      </c>
      <c r="T54" s="236">
        <v>11.831713423130532</v>
      </c>
    </row>
    <row r="55" spans="2:20" ht="15.75">
      <c r="B55" s="250"/>
      <c r="C55" s="196"/>
      <c r="D55" s="196"/>
      <c r="E55" s="196"/>
      <c r="F55" s="196"/>
      <c r="G55" s="211"/>
      <c r="J55" s="237"/>
      <c r="K55" s="238"/>
      <c r="L55" s="238"/>
      <c r="M55" s="238"/>
      <c r="N55" s="239"/>
      <c r="P55" s="234"/>
      <c r="Q55" s="235"/>
      <c r="R55" s="235"/>
      <c r="S55" s="235"/>
      <c r="T55" s="245"/>
    </row>
    <row r="56" spans="2:20" ht="15.75">
      <c r="B56" s="212" t="s">
        <v>82</v>
      </c>
      <c r="C56" s="196">
        <v>99.895554613170845</v>
      </c>
      <c r="D56" s="196">
        <v>99.804202875009423</v>
      </c>
      <c r="E56" s="196">
        <v>99.803430502476189</v>
      </c>
      <c r="F56" s="196">
        <v>99.788464013570149</v>
      </c>
      <c r="G56" s="211">
        <v>99.050286304389019</v>
      </c>
      <c r="J56" s="228" t="s">
        <v>89</v>
      </c>
      <c r="K56" s="229" t="s">
        <v>89</v>
      </c>
      <c r="L56" s="229" t="s">
        <v>89</v>
      </c>
      <c r="M56" s="229" t="s">
        <v>89</v>
      </c>
      <c r="N56" s="230" t="s">
        <v>89</v>
      </c>
      <c r="P56" s="241" t="s">
        <v>89</v>
      </c>
      <c r="Q56" s="242" t="s">
        <v>89</v>
      </c>
      <c r="R56" s="242" t="s">
        <v>89</v>
      </c>
      <c r="S56" s="242" t="s">
        <v>89</v>
      </c>
      <c r="T56" s="243" t="s">
        <v>89</v>
      </c>
    </row>
    <row r="57" spans="2:20" ht="15.75">
      <c r="B57" s="210"/>
      <c r="C57" s="196"/>
      <c r="D57" s="196"/>
      <c r="E57" s="196"/>
      <c r="F57" s="196"/>
      <c r="G57" s="211"/>
      <c r="J57" s="231">
        <v>120</v>
      </c>
      <c r="K57" s="232">
        <v>119</v>
      </c>
      <c r="L57" s="232">
        <v>124</v>
      </c>
      <c r="M57" s="232">
        <v>140</v>
      </c>
      <c r="N57" s="233">
        <v>79.388000000000005</v>
      </c>
      <c r="P57" s="234">
        <v>11.553847686383889</v>
      </c>
      <c r="Q57" s="235">
        <v>10.728045629624388</v>
      </c>
      <c r="R57" s="235">
        <v>11.274391931860999</v>
      </c>
      <c r="S57" s="235">
        <v>11.467190072264021</v>
      </c>
      <c r="T57" s="236">
        <v>13.382306473654518</v>
      </c>
    </row>
    <row r="58" spans="2:20" ht="15.75">
      <c r="B58" s="210" t="s">
        <v>83</v>
      </c>
      <c r="C58" s="196">
        <v>0.10444538682914052</v>
      </c>
      <c r="D58" s="196">
        <v>0.19579712499056023</v>
      </c>
      <c r="E58" s="196">
        <v>0.19656949752379121</v>
      </c>
      <c r="F58" s="196">
        <v>0.21153598642985405</v>
      </c>
      <c r="G58" s="211">
        <v>0.9497136956109643</v>
      </c>
      <c r="J58" s="237"/>
      <c r="K58" s="238"/>
      <c r="L58" s="238"/>
      <c r="M58" s="238"/>
      <c r="N58" s="239"/>
      <c r="P58" s="244"/>
      <c r="Q58" s="205"/>
      <c r="R58" s="205"/>
      <c r="S58" s="205"/>
      <c r="T58" s="245"/>
    </row>
    <row r="59" spans="2:20" ht="16.5" thickBot="1">
      <c r="B59" s="251"/>
      <c r="C59" s="252"/>
      <c r="D59" s="252"/>
      <c r="E59" s="252"/>
      <c r="F59" s="252"/>
      <c r="G59" s="253"/>
      <c r="J59" s="228" t="s">
        <v>111</v>
      </c>
      <c r="K59" s="229" t="s">
        <v>111</v>
      </c>
      <c r="L59" s="229" t="s">
        <v>111</v>
      </c>
      <c r="M59" s="229" t="s">
        <v>111</v>
      </c>
      <c r="N59" s="230" t="s">
        <v>111</v>
      </c>
      <c r="P59" s="241" t="s">
        <v>111</v>
      </c>
      <c r="Q59" s="242" t="s">
        <v>111</v>
      </c>
      <c r="R59" s="242" t="s">
        <v>111</v>
      </c>
      <c r="S59" s="242" t="s">
        <v>111</v>
      </c>
      <c r="T59" s="243" t="s">
        <v>111</v>
      </c>
    </row>
    <row r="60" spans="2:20" ht="15.75">
      <c r="J60" s="231">
        <v>77</v>
      </c>
      <c r="K60" s="232">
        <v>84.155999999999992</v>
      </c>
      <c r="L60" s="232">
        <v>142</v>
      </c>
      <c r="M60" s="232">
        <v>229.99999999999997</v>
      </c>
      <c r="N60" s="233">
        <v>102</v>
      </c>
      <c r="P60" s="234">
        <v>10.153698701327697</v>
      </c>
      <c r="Q60" s="235">
        <v>9.1452331177035457</v>
      </c>
      <c r="R60" s="235">
        <v>8.8157254829714606</v>
      </c>
      <c r="S60" s="235">
        <v>8.537510143716414</v>
      </c>
      <c r="T60" s="236">
        <v>10.298656791266811</v>
      </c>
    </row>
    <row r="61" spans="2:20" ht="16.5" thickBot="1">
      <c r="J61" s="237"/>
      <c r="K61" s="238"/>
      <c r="L61" s="238"/>
      <c r="M61" s="238"/>
      <c r="N61" s="239"/>
      <c r="P61" s="244"/>
      <c r="Q61" s="205"/>
      <c r="R61" s="205"/>
      <c r="S61" s="205"/>
      <c r="T61" s="245"/>
    </row>
    <row r="62" spans="2:20" ht="16.5" thickBot="1">
      <c r="B62" s="450" t="str">
        <f>"IJG Namibia ALBI  -Yields-[%] as at "&amp;TEXT(Map!$N$16,"mmmm  yyyy")</f>
        <v>IJG Namibia ALBI  -Yields-[%] as at August  2022</v>
      </c>
      <c r="C62" s="451"/>
      <c r="D62" s="451"/>
      <c r="E62" s="451"/>
      <c r="F62" s="452"/>
      <c r="J62" s="228" t="s">
        <v>112</v>
      </c>
      <c r="K62" s="229" t="s">
        <v>112</v>
      </c>
      <c r="L62" s="229" t="s">
        <v>112</v>
      </c>
      <c r="M62" s="229" t="s">
        <v>112</v>
      </c>
      <c r="N62" s="230" t="s">
        <v>112</v>
      </c>
      <c r="P62" s="241" t="s">
        <v>112</v>
      </c>
      <c r="Q62" s="242" t="s">
        <v>112</v>
      </c>
      <c r="R62" s="242" t="s">
        <v>112</v>
      </c>
      <c r="S62" s="242" t="s">
        <v>112</v>
      </c>
      <c r="T62" s="243" t="s">
        <v>112</v>
      </c>
    </row>
    <row r="63" spans="2:20" ht="16.5" thickBot="1">
      <c r="B63" s="220" t="s">
        <v>32</v>
      </c>
      <c r="C63" s="221" t="s">
        <v>33</v>
      </c>
      <c r="D63" s="221" t="s">
        <v>34</v>
      </c>
      <c r="E63" s="221" t="s">
        <v>35</v>
      </c>
      <c r="F63" s="222" t="s">
        <v>36</v>
      </c>
      <c r="J63" s="231">
        <v>120</v>
      </c>
      <c r="K63" s="232">
        <v>130.07</v>
      </c>
      <c r="L63" s="232">
        <v>154</v>
      </c>
      <c r="M63" s="232">
        <v>211</v>
      </c>
      <c r="N63" s="233">
        <v>131.59099999999998</v>
      </c>
      <c r="P63" s="234">
        <v>8.6034357862488413</v>
      </c>
      <c r="Q63" s="235">
        <v>7.6286115007107549</v>
      </c>
      <c r="R63" s="235">
        <v>7.7970106591504011</v>
      </c>
      <c r="S63" s="235">
        <v>7.4029883608393172</v>
      </c>
      <c r="T63" s="236">
        <v>8.8154234854850166</v>
      </c>
    </row>
    <row r="64" spans="2:20" ht="15.75">
      <c r="B64" s="254" t="s">
        <v>74</v>
      </c>
      <c r="C64" s="255" t="s">
        <v>130</v>
      </c>
      <c r="D64" s="255" t="s">
        <v>130</v>
      </c>
      <c r="E64" s="255" t="s">
        <v>130</v>
      </c>
      <c r="F64" s="256" t="s">
        <v>130</v>
      </c>
      <c r="J64" s="237"/>
      <c r="K64" s="238"/>
      <c r="L64" s="238"/>
      <c r="M64" s="238"/>
      <c r="N64" s="239"/>
      <c r="P64" s="234"/>
      <c r="Q64" s="235"/>
      <c r="R64" s="235"/>
      <c r="S64" s="235"/>
      <c r="T64" s="245"/>
    </row>
    <row r="65" spans="2:20" ht="15.75">
      <c r="B65" s="257">
        <v>8.4</v>
      </c>
      <c r="C65" s="235">
        <v>8.0499999999999989</v>
      </c>
      <c r="D65" s="235">
        <v>6.8450000000000006</v>
      </c>
      <c r="E65" s="235">
        <v>6.98</v>
      </c>
      <c r="F65" s="258">
        <v>5.6944400000000002</v>
      </c>
      <c r="J65" s="228" t="s">
        <v>113</v>
      </c>
      <c r="K65" s="229" t="s">
        <v>113</v>
      </c>
      <c r="L65" s="229" t="s">
        <v>113</v>
      </c>
      <c r="M65" s="229" t="s">
        <v>113</v>
      </c>
      <c r="N65" s="230" t="s">
        <v>113</v>
      </c>
      <c r="P65" s="241" t="s">
        <v>113</v>
      </c>
      <c r="Q65" s="242" t="s">
        <v>113</v>
      </c>
      <c r="R65" s="242" t="s">
        <v>113</v>
      </c>
      <c r="S65" s="242" t="s">
        <v>113</v>
      </c>
      <c r="T65" s="243" t="s">
        <v>113</v>
      </c>
    </row>
    <row r="66" spans="2:20" ht="15.75">
      <c r="B66" s="257"/>
      <c r="C66" s="235"/>
      <c r="D66" s="235"/>
      <c r="E66" s="235"/>
      <c r="F66" s="258"/>
      <c r="J66" s="231">
        <v>149.423</v>
      </c>
      <c r="K66" s="232">
        <v>160.74799999999999</v>
      </c>
      <c r="L66" s="232">
        <v>202</v>
      </c>
      <c r="M66" s="232">
        <v>310</v>
      </c>
      <c r="N66" s="233">
        <v>175</v>
      </c>
      <c r="P66" s="234">
        <v>6.8368710432021933</v>
      </c>
      <c r="Q66" s="235">
        <v>6.0195255425954368</v>
      </c>
      <c r="R66" s="235">
        <v>6.0739995794684427</v>
      </c>
      <c r="S66" s="235">
        <v>5.498379308824882</v>
      </c>
      <c r="T66" s="236">
        <v>6.9681422346344464</v>
      </c>
    </row>
    <row r="67" spans="2:20" ht="15.75">
      <c r="B67" s="254" t="s">
        <v>110</v>
      </c>
      <c r="C67" s="255" t="s">
        <v>74</v>
      </c>
      <c r="D67" s="255" t="s">
        <v>74</v>
      </c>
      <c r="E67" s="255" t="s">
        <v>74</v>
      </c>
      <c r="F67" s="256" t="s">
        <v>74</v>
      </c>
      <c r="J67" s="259"/>
      <c r="K67" s="260"/>
      <c r="L67" s="260"/>
      <c r="M67" s="260"/>
      <c r="N67" s="239"/>
      <c r="P67" s="234"/>
      <c r="Q67" s="235"/>
      <c r="R67" s="235"/>
      <c r="S67" s="235"/>
      <c r="T67" s="243"/>
    </row>
    <row r="68" spans="2:20" ht="15.75">
      <c r="B68" s="257">
        <v>8.74</v>
      </c>
      <c r="C68" s="235">
        <v>8.36</v>
      </c>
      <c r="D68" s="235">
        <v>7.67</v>
      </c>
      <c r="E68" s="235">
        <v>7.38</v>
      </c>
      <c r="F68" s="258">
        <v>6.9649999999999999</v>
      </c>
      <c r="J68" s="228" t="s">
        <v>114</v>
      </c>
      <c r="K68" s="229" t="s">
        <v>114</v>
      </c>
      <c r="L68" s="229" t="s">
        <v>114</v>
      </c>
      <c r="M68" s="229" t="s">
        <v>114</v>
      </c>
      <c r="N68" s="230" t="s">
        <v>114</v>
      </c>
      <c r="P68" s="241" t="s">
        <v>114</v>
      </c>
      <c r="Q68" s="242" t="s">
        <v>114</v>
      </c>
      <c r="R68" s="242" t="s">
        <v>114</v>
      </c>
      <c r="S68" s="242" t="s">
        <v>114</v>
      </c>
      <c r="T68" s="243" t="s">
        <v>114</v>
      </c>
    </row>
    <row r="69" spans="2:20" ht="15.75">
      <c r="B69" s="257"/>
      <c r="C69" s="235"/>
      <c r="D69" s="235"/>
      <c r="E69" s="235"/>
      <c r="F69" s="258"/>
      <c r="J69" s="231">
        <v>135.62099999999998</v>
      </c>
      <c r="K69" s="232">
        <v>138.64499999999998</v>
      </c>
      <c r="L69" s="232">
        <v>192</v>
      </c>
      <c r="M69" s="232">
        <v>252.99999999999997</v>
      </c>
      <c r="N69" s="233">
        <v>242.20100000000002</v>
      </c>
      <c r="P69" s="257">
        <v>7.870101124084214</v>
      </c>
      <c r="Q69" s="235">
        <v>7.0622976730834424</v>
      </c>
      <c r="R69" s="235">
        <v>6.6038096014081837</v>
      </c>
      <c r="S69" s="235">
        <v>6.4959035442015187</v>
      </c>
      <c r="T69" s="236">
        <v>7.3994536129019632</v>
      </c>
    </row>
    <row r="70" spans="2:20" ht="15.75">
      <c r="B70" s="254" t="s">
        <v>135</v>
      </c>
      <c r="C70" s="255" t="s">
        <v>110</v>
      </c>
      <c r="D70" s="255" t="s">
        <v>110</v>
      </c>
      <c r="E70" s="255" t="s">
        <v>110</v>
      </c>
      <c r="F70" s="256" t="s">
        <v>110</v>
      </c>
      <c r="J70" s="259"/>
      <c r="K70" s="260"/>
      <c r="L70" s="260"/>
      <c r="M70" s="260"/>
      <c r="N70" s="261"/>
      <c r="P70" s="257"/>
      <c r="Q70" s="235"/>
      <c r="R70" s="235"/>
      <c r="S70" s="235"/>
      <c r="T70" s="236"/>
    </row>
    <row r="71" spans="2:20" ht="15.75">
      <c r="B71" s="257">
        <v>8.9196000000000009</v>
      </c>
      <c r="C71" s="235">
        <v>8.68</v>
      </c>
      <c r="D71" s="235">
        <v>7.98</v>
      </c>
      <c r="E71" s="235">
        <v>7.82</v>
      </c>
      <c r="F71" s="258">
        <v>7.0750000000000002</v>
      </c>
      <c r="J71" s="228" t="s">
        <v>132</v>
      </c>
      <c r="K71" s="229" t="s">
        <v>132</v>
      </c>
      <c r="L71" s="229" t="s">
        <v>132</v>
      </c>
      <c r="M71" s="229" t="s">
        <v>132</v>
      </c>
      <c r="N71" s="239"/>
      <c r="P71" s="241" t="s">
        <v>132</v>
      </c>
      <c r="Q71" s="242" t="s">
        <v>132</v>
      </c>
      <c r="R71" s="242" t="s">
        <v>132</v>
      </c>
      <c r="S71" s="242" t="s">
        <v>132</v>
      </c>
      <c r="T71" s="236"/>
    </row>
    <row r="72" spans="2:20" ht="15.75">
      <c r="B72" s="257"/>
      <c r="C72" s="235"/>
      <c r="D72" s="235"/>
      <c r="E72" s="235"/>
      <c r="F72" s="258"/>
      <c r="J72" s="231">
        <v>233</v>
      </c>
      <c r="K72" s="232">
        <v>233.32500000000002</v>
      </c>
      <c r="L72" s="232">
        <v>276</v>
      </c>
      <c r="M72" s="232">
        <v>308.72500000000002</v>
      </c>
      <c r="N72" s="230"/>
      <c r="P72" s="257">
        <v>4.182255869104214</v>
      </c>
      <c r="Q72" s="235">
        <v>3.5480792497681963</v>
      </c>
      <c r="R72" s="235">
        <v>3.5199117145759335</v>
      </c>
      <c r="S72" s="235">
        <v>3.184016036805092</v>
      </c>
      <c r="T72" s="236"/>
    </row>
    <row r="73" spans="2:20" ht="15.75">
      <c r="B73" s="254" t="s">
        <v>88</v>
      </c>
      <c r="C73" s="255" t="s">
        <v>135</v>
      </c>
      <c r="D73" s="255" t="s">
        <v>135</v>
      </c>
      <c r="E73" s="255" t="s">
        <v>135</v>
      </c>
      <c r="F73" s="256"/>
      <c r="J73" s="259"/>
      <c r="K73" s="238"/>
      <c r="L73" s="238"/>
      <c r="M73" s="238"/>
      <c r="N73" s="239"/>
      <c r="P73" s="257"/>
      <c r="Q73" s="205"/>
      <c r="R73" s="205"/>
      <c r="S73" s="205"/>
      <c r="T73" s="236"/>
    </row>
    <row r="74" spans="2:20" ht="15.75">
      <c r="B74" s="257">
        <v>9.66</v>
      </c>
      <c r="C74" s="235">
        <v>8.7900000000000009</v>
      </c>
      <c r="D74" s="235">
        <v>8.35</v>
      </c>
      <c r="E74" s="235">
        <v>8.6173699999999993</v>
      </c>
      <c r="F74" s="258"/>
      <c r="J74" s="228" t="s">
        <v>117</v>
      </c>
      <c r="K74" s="229" t="s">
        <v>117</v>
      </c>
      <c r="L74" s="229" t="s">
        <v>117</v>
      </c>
      <c r="M74" s="229" t="s">
        <v>117</v>
      </c>
      <c r="N74" s="230" t="s">
        <v>117</v>
      </c>
      <c r="O74" s="240"/>
      <c r="P74" s="241" t="s">
        <v>117</v>
      </c>
      <c r="Q74" s="242" t="s">
        <v>117</v>
      </c>
      <c r="R74" s="242" t="s">
        <v>117</v>
      </c>
      <c r="S74" s="242" t="s">
        <v>117</v>
      </c>
      <c r="T74" s="243" t="s">
        <v>117</v>
      </c>
    </row>
    <row r="75" spans="2:20" ht="15.75">
      <c r="B75" s="257"/>
      <c r="C75" s="235"/>
      <c r="D75" s="235"/>
      <c r="E75" s="235"/>
      <c r="F75" s="258"/>
      <c r="J75" s="231">
        <v>252.99999999999997</v>
      </c>
      <c r="K75" s="232">
        <v>256.32400000000001</v>
      </c>
      <c r="L75" s="232">
        <v>327</v>
      </c>
      <c r="M75" s="232">
        <v>327</v>
      </c>
      <c r="N75" s="233">
        <v>246</v>
      </c>
      <c r="P75" s="257">
        <v>6.0668687744795129</v>
      </c>
      <c r="Q75" s="235">
        <v>5.3839332624225387</v>
      </c>
      <c r="R75" s="235">
        <v>5.3149817961860579</v>
      </c>
      <c r="S75" s="235">
        <v>5.2675724749735275</v>
      </c>
      <c r="T75" s="236">
        <v>6.5043937984090112</v>
      </c>
    </row>
    <row r="76" spans="2:20" ht="15.75">
      <c r="B76" s="254" t="s">
        <v>143</v>
      </c>
      <c r="C76" s="255" t="s">
        <v>88</v>
      </c>
      <c r="D76" s="255" t="s">
        <v>88</v>
      </c>
      <c r="E76" s="255" t="s">
        <v>88</v>
      </c>
      <c r="F76" s="256" t="s">
        <v>88</v>
      </c>
      <c r="J76" s="237"/>
      <c r="K76" s="238"/>
      <c r="L76" s="238"/>
      <c r="M76" s="238"/>
      <c r="N76" s="230"/>
      <c r="P76" s="257"/>
      <c r="Q76" s="235"/>
      <c r="R76" s="235"/>
      <c r="S76" s="235"/>
      <c r="T76" s="236"/>
    </row>
    <row r="77" spans="2:20" ht="15.75">
      <c r="B77" s="257">
        <v>10.39</v>
      </c>
      <c r="C77" s="235">
        <v>9.65</v>
      </c>
      <c r="D77" s="235">
        <v>8.9600000000000009</v>
      </c>
      <c r="E77" s="235">
        <v>8.86</v>
      </c>
      <c r="F77" s="258">
        <v>8.0350000000000001</v>
      </c>
      <c r="J77" s="228" t="s">
        <v>136</v>
      </c>
      <c r="K77" s="229" t="s">
        <v>136</v>
      </c>
      <c r="L77" s="229" t="s">
        <v>136</v>
      </c>
      <c r="M77" s="229" t="s">
        <v>136</v>
      </c>
      <c r="N77" s="239"/>
      <c r="P77" s="241" t="s">
        <v>136</v>
      </c>
      <c r="Q77" s="242" t="s">
        <v>136</v>
      </c>
      <c r="R77" s="242" t="s">
        <v>136</v>
      </c>
      <c r="S77" s="242" t="s">
        <v>136</v>
      </c>
      <c r="T77" s="236"/>
    </row>
    <row r="78" spans="2:20" ht="15.75">
      <c r="B78" s="257"/>
      <c r="C78" s="235"/>
      <c r="D78" s="235"/>
      <c r="E78" s="235"/>
      <c r="F78" s="258"/>
      <c r="J78" s="231">
        <v>304.81900000000002</v>
      </c>
      <c r="K78" s="232">
        <v>273.82800000000003</v>
      </c>
      <c r="L78" s="232">
        <v>340.73</v>
      </c>
      <c r="M78" s="232">
        <v>363.55500000000001</v>
      </c>
      <c r="N78" s="230"/>
      <c r="P78" s="257">
        <v>1.4995139751560231</v>
      </c>
      <c r="Q78" s="235">
        <v>1.2261073456586262</v>
      </c>
      <c r="R78" s="235">
        <v>1.075205607960787</v>
      </c>
      <c r="S78" s="235">
        <v>0.7222825070422817</v>
      </c>
      <c r="T78" s="236"/>
    </row>
    <row r="79" spans="2:20" ht="15.75">
      <c r="B79" s="254" t="s">
        <v>89</v>
      </c>
      <c r="C79" s="255" t="s">
        <v>89</v>
      </c>
      <c r="D79" s="255" t="s">
        <v>89</v>
      </c>
      <c r="E79" s="255" t="s">
        <v>89</v>
      </c>
      <c r="F79" s="256" t="s">
        <v>89</v>
      </c>
      <c r="J79" s="237"/>
      <c r="K79" s="238"/>
      <c r="L79" s="238"/>
      <c r="M79" s="238"/>
      <c r="N79" s="239"/>
      <c r="P79" s="257"/>
      <c r="Q79" s="235"/>
      <c r="R79" s="235"/>
      <c r="S79" s="235"/>
      <c r="T79" s="236"/>
    </row>
    <row r="80" spans="2:20" ht="15.75">
      <c r="B80" s="257">
        <v>11.629999999999999</v>
      </c>
      <c r="C80" s="235">
        <v>11.525</v>
      </c>
      <c r="D80" s="235">
        <v>11.06</v>
      </c>
      <c r="E80" s="235">
        <v>10.805</v>
      </c>
      <c r="F80" s="258">
        <v>9.5538799999999995</v>
      </c>
      <c r="J80" s="228" t="s">
        <v>133</v>
      </c>
      <c r="K80" s="229" t="s">
        <v>133</v>
      </c>
      <c r="L80" s="229" t="s">
        <v>133</v>
      </c>
      <c r="M80" s="229" t="s">
        <v>133</v>
      </c>
      <c r="N80" s="230"/>
      <c r="P80" s="241" t="s">
        <v>133</v>
      </c>
      <c r="Q80" s="242" t="s">
        <v>133</v>
      </c>
      <c r="R80" s="242" t="s">
        <v>133</v>
      </c>
      <c r="S80" s="242" t="s">
        <v>133</v>
      </c>
      <c r="T80" s="236"/>
    </row>
    <row r="81" spans="2:20" ht="15.75">
      <c r="B81" s="257"/>
      <c r="C81" s="235"/>
      <c r="D81" s="235"/>
      <c r="E81" s="235"/>
      <c r="F81" s="258"/>
      <c r="J81" s="231">
        <v>313</v>
      </c>
      <c r="K81" s="232">
        <v>317.80599999999998</v>
      </c>
      <c r="L81" s="232">
        <v>366.28399999999999</v>
      </c>
      <c r="M81" s="232">
        <v>292</v>
      </c>
      <c r="N81" s="239"/>
      <c r="P81" s="257">
        <v>4.1450048513270819</v>
      </c>
      <c r="Q81" s="235">
        <v>3.5609664958447196</v>
      </c>
      <c r="R81" s="235">
        <v>3.5705774754263877</v>
      </c>
      <c r="S81" s="235">
        <v>3.5192509906274512</v>
      </c>
      <c r="T81" s="236"/>
    </row>
    <row r="82" spans="2:20" ht="16.5" thickBot="1">
      <c r="B82" s="254" t="s">
        <v>111</v>
      </c>
      <c r="C82" s="255" t="s">
        <v>111</v>
      </c>
      <c r="D82" s="255" t="s">
        <v>111</v>
      </c>
      <c r="E82" s="255" t="s">
        <v>111</v>
      </c>
      <c r="F82" s="256" t="s">
        <v>111</v>
      </c>
      <c r="J82" s="237"/>
      <c r="K82" s="238"/>
      <c r="L82" s="238"/>
      <c r="M82" s="238"/>
      <c r="N82" s="233"/>
      <c r="P82" s="262"/>
      <c r="Q82" s="263"/>
      <c r="R82" s="263"/>
      <c r="S82" s="263"/>
      <c r="T82" s="264"/>
    </row>
    <row r="83" spans="2:20" ht="16.5" thickBot="1">
      <c r="B83" s="257">
        <v>11.53</v>
      </c>
      <c r="C83" s="235">
        <v>11.486560000000001</v>
      </c>
      <c r="D83" s="235">
        <v>11.545</v>
      </c>
      <c r="E83" s="235">
        <v>11.98</v>
      </c>
      <c r="F83" s="258">
        <v>10.11</v>
      </c>
      <c r="J83" s="228"/>
      <c r="K83" s="229" t="s">
        <v>145</v>
      </c>
      <c r="L83" s="229" t="s">
        <v>145</v>
      </c>
      <c r="M83" s="229" t="s">
        <v>145</v>
      </c>
      <c r="N83" s="230" t="s">
        <v>145</v>
      </c>
    </row>
    <row r="84" spans="2:20" ht="16.5" thickBot="1">
      <c r="B84" s="257"/>
      <c r="C84" s="235"/>
      <c r="D84" s="235"/>
      <c r="E84" s="235"/>
      <c r="F84" s="258"/>
      <c r="J84" s="231"/>
      <c r="K84" s="232">
        <v>130</v>
      </c>
      <c r="L84" s="232">
        <v>130</v>
      </c>
      <c r="M84" s="232">
        <v>130</v>
      </c>
      <c r="N84" s="233">
        <v>130</v>
      </c>
      <c r="P84" s="450" t="str">
        <f>"IJG Namibia OTHI  -Weights [%] as at "&amp;TEXT(Map!$N$16,"mmmm  yyyy")</f>
        <v>IJG Namibia OTHI  -Weights [%] as at August  2022</v>
      </c>
      <c r="Q84" s="451"/>
      <c r="R84" s="451"/>
      <c r="S84" s="451"/>
      <c r="T84" s="452"/>
    </row>
    <row r="85" spans="2:20" ht="16.5" thickBot="1">
      <c r="B85" s="254" t="s">
        <v>112</v>
      </c>
      <c r="C85" s="255" t="s">
        <v>112</v>
      </c>
      <c r="D85" s="255" t="s">
        <v>112</v>
      </c>
      <c r="E85" s="255" t="s">
        <v>112</v>
      </c>
      <c r="F85" s="256" t="s">
        <v>112</v>
      </c>
      <c r="J85" s="259"/>
      <c r="K85" s="260"/>
      <c r="L85" s="260"/>
      <c r="M85" s="260"/>
      <c r="N85" s="239"/>
      <c r="P85" s="223" t="s">
        <v>32</v>
      </c>
      <c r="Q85" s="224" t="s">
        <v>33</v>
      </c>
      <c r="R85" s="224" t="s">
        <v>34</v>
      </c>
      <c r="S85" s="224" t="s">
        <v>35</v>
      </c>
      <c r="T85" s="225" t="s">
        <v>36</v>
      </c>
    </row>
    <row r="86" spans="2:20" ht="15.75">
      <c r="B86" s="257">
        <v>12.34</v>
      </c>
      <c r="C86" s="235">
        <v>12.360700000000001</v>
      </c>
      <c r="D86" s="235">
        <v>12.260000000000002</v>
      </c>
      <c r="E86" s="235">
        <v>12.389999999999999</v>
      </c>
      <c r="F86" s="258">
        <v>11.275910000000001</v>
      </c>
      <c r="J86" s="228" t="s">
        <v>146</v>
      </c>
      <c r="K86" s="229" t="s">
        <v>146</v>
      </c>
      <c r="L86" s="229" t="s">
        <v>146</v>
      </c>
      <c r="M86" s="229" t="s">
        <v>146</v>
      </c>
      <c r="N86" s="230" t="s">
        <v>146</v>
      </c>
      <c r="P86" s="241"/>
      <c r="Q86" s="242"/>
      <c r="R86" s="242"/>
      <c r="S86" s="242"/>
      <c r="T86" s="243" t="s">
        <v>144</v>
      </c>
    </row>
    <row r="87" spans="2:20" ht="15.75">
      <c r="B87" s="257"/>
      <c r="C87" s="235"/>
      <c r="D87" s="235"/>
      <c r="E87" s="235"/>
      <c r="F87" s="258"/>
      <c r="J87" s="231">
        <v>75</v>
      </c>
      <c r="K87" s="232">
        <v>75</v>
      </c>
      <c r="L87" s="232">
        <v>75</v>
      </c>
      <c r="M87" s="232">
        <v>75</v>
      </c>
      <c r="N87" s="233">
        <v>75</v>
      </c>
      <c r="P87" s="234"/>
      <c r="Q87" s="235"/>
      <c r="R87" s="235"/>
      <c r="S87" s="235"/>
      <c r="T87" s="236">
        <v>72.428757619190236</v>
      </c>
    </row>
    <row r="88" spans="2:20" ht="15.75">
      <c r="B88" s="254" t="s">
        <v>113</v>
      </c>
      <c r="C88" s="255" t="s">
        <v>113</v>
      </c>
      <c r="D88" s="255" t="s">
        <v>113</v>
      </c>
      <c r="E88" s="255" t="s">
        <v>113</v>
      </c>
      <c r="F88" s="256" t="s">
        <v>113</v>
      </c>
      <c r="J88" s="259"/>
      <c r="K88" s="260"/>
      <c r="L88" s="260"/>
      <c r="M88" s="260"/>
      <c r="N88" s="261"/>
      <c r="P88" s="234"/>
      <c r="Q88" s="235"/>
      <c r="R88" s="235"/>
      <c r="S88" s="235"/>
      <c r="T88" s="236"/>
    </row>
    <row r="89" spans="2:20" ht="15.75">
      <c r="B89" s="257">
        <v>12.78923</v>
      </c>
      <c r="C89" s="235">
        <v>12.832479999999999</v>
      </c>
      <c r="D89" s="235">
        <v>12.91</v>
      </c>
      <c r="E89" s="235">
        <v>13.574999999999999</v>
      </c>
      <c r="F89" s="258">
        <v>11.96</v>
      </c>
      <c r="J89" s="228"/>
      <c r="K89" s="229"/>
      <c r="L89" s="229"/>
      <c r="M89" s="229"/>
      <c r="N89" s="230" t="s">
        <v>144</v>
      </c>
      <c r="P89" s="241"/>
      <c r="Q89" s="242" t="s">
        <v>145</v>
      </c>
      <c r="R89" s="242" t="s">
        <v>145</v>
      </c>
      <c r="S89" s="242" t="s">
        <v>136</v>
      </c>
      <c r="T89" s="243" t="s">
        <v>145</v>
      </c>
    </row>
    <row r="90" spans="2:20" ht="15.75">
      <c r="B90" s="257"/>
      <c r="C90" s="235"/>
      <c r="D90" s="235"/>
      <c r="E90" s="235"/>
      <c r="F90" s="258"/>
      <c r="J90" s="231"/>
      <c r="K90" s="232"/>
      <c r="L90" s="232"/>
      <c r="M90" s="232"/>
      <c r="N90" s="233">
        <v>154</v>
      </c>
      <c r="P90" s="234"/>
      <c r="Q90" s="235">
        <v>50.603480561990601</v>
      </c>
      <c r="R90" s="235">
        <v>50.377870831870041</v>
      </c>
      <c r="S90" s="235">
        <v>49.668867898080435</v>
      </c>
      <c r="T90" s="236">
        <v>13.765855836034193</v>
      </c>
    </row>
    <row r="91" spans="2:20" ht="16.5" thickBot="1">
      <c r="B91" s="254" t="s">
        <v>114</v>
      </c>
      <c r="C91" s="255" t="s">
        <v>114</v>
      </c>
      <c r="D91" s="255" t="s">
        <v>114</v>
      </c>
      <c r="E91" s="255" t="s">
        <v>114</v>
      </c>
      <c r="F91" s="256" t="s">
        <v>114</v>
      </c>
      <c r="J91" s="265"/>
      <c r="K91" s="266"/>
      <c r="L91" s="266"/>
      <c r="M91" s="266"/>
      <c r="N91" s="267"/>
      <c r="P91" s="241"/>
      <c r="Q91" s="242"/>
      <c r="R91" s="242"/>
      <c r="S91" s="242"/>
      <c r="T91" s="243"/>
    </row>
    <row r="92" spans="2:20" ht="15.75">
      <c r="B92" s="257">
        <v>12.671209999999999</v>
      </c>
      <c r="C92" s="235">
        <v>12.59145</v>
      </c>
      <c r="D92" s="235">
        <v>12.935</v>
      </c>
      <c r="E92" s="235">
        <v>13.12</v>
      </c>
      <c r="F92" s="258">
        <v>12.757010000000001</v>
      </c>
      <c r="P92" s="241" t="s">
        <v>146</v>
      </c>
      <c r="Q92" s="242" t="s">
        <v>146</v>
      </c>
      <c r="R92" s="242" t="s">
        <v>146</v>
      </c>
      <c r="S92" s="242" t="s">
        <v>133</v>
      </c>
      <c r="T92" s="243" t="s">
        <v>146</v>
      </c>
    </row>
    <row r="93" spans="2:20" ht="15.75">
      <c r="B93" s="257"/>
      <c r="C93" s="235"/>
      <c r="D93" s="235"/>
      <c r="E93" s="235"/>
      <c r="F93" s="258"/>
      <c r="P93" s="234">
        <v>100</v>
      </c>
      <c r="Q93" s="235">
        <v>49.396519438009392</v>
      </c>
      <c r="R93" s="235">
        <v>49.622129168129959</v>
      </c>
      <c r="S93" s="235">
        <v>50.331132101919565</v>
      </c>
      <c r="T93" s="236">
        <v>13.805386544775565</v>
      </c>
    </row>
    <row r="94" spans="2:20" ht="16.5" thickBot="1">
      <c r="B94" s="254" t="s">
        <v>132</v>
      </c>
      <c r="C94" s="255" t="s">
        <v>132</v>
      </c>
      <c r="D94" s="255" t="s">
        <v>132</v>
      </c>
      <c r="E94" s="255" t="s">
        <v>132</v>
      </c>
      <c r="F94" s="256"/>
      <c r="P94" s="265"/>
      <c r="Q94" s="266"/>
      <c r="R94" s="266"/>
      <c r="S94" s="266"/>
      <c r="T94" s="267"/>
    </row>
    <row r="95" spans="2:20" ht="16.5" thickBot="1">
      <c r="B95" s="257">
        <v>13.715</v>
      </c>
      <c r="C95" s="235">
        <v>13.623249999999999</v>
      </c>
      <c r="D95" s="235">
        <v>13.81</v>
      </c>
      <c r="E95" s="235">
        <v>13.73725</v>
      </c>
      <c r="F95" s="258"/>
    </row>
    <row r="96" spans="2:20" ht="16.5" thickBot="1">
      <c r="B96" s="257"/>
      <c r="C96" s="235"/>
      <c r="D96" s="235"/>
      <c r="E96" s="235"/>
      <c r="F96" s="258"/>
      <c r="J96" s="453" t="str">
        <f>"IJG Namibia ALBI  -Weights [%] as at "&amp;TEXT(Map!$N$16,"mmmm  yyyy")</f>
        <v>IJG Namibia ALBI  -Weights [%] as at August  2022</v>
      </c>
      <c r="K96" s="454"/>
      <c r="L96" s="454"/>
      <c r="M96" s="454"/>
      <c r="N96" s="455"/>
      <c r="P96" s="450" t="str">
        <f>"IJG Namibia ALBI  -Rate Duration (years) as at "&amp;TEXT(Map!$N$16,"mmmm  yyyy")</f>
        <v>IJG Namibia ALBI  -Rate Duration (years) as at August  2022</v>
      </c>
      <c r="Q96" s="451"/>
      <c r="R96" s="451"/>
      <c r="S96" s="451"/>
      <c r="T96" s="452"/>
    </row>
    <row r="97" spans="2:20" ht="16.5" thickBot="1">
      <c r="B97" s="254" t="s">
        <v>117</v>
      </c>
      <c r="C97" s="255" t="s">
        <v>117</v>
      </c>
      <c r="D97" s="255" t="s">
        <v>117</v>
      </c>
      <c r="E97" s="255" t="s">
        <v>117</v>
      </c>
      <c r="F97" s="256" t="s">
        <v>117</v>
      </c>
      <c r="J97" s="220" t="s">
        <v>32</v>
      </c>
      <c r="K97" s="221" t="s">
        <v>33</v>
      </c>
      <c r="L97" s="221" t="s">
        <v>34</v>
      </c>
      <c r="M97" s="221" t="s">
        <v>35</v>
      </c>
      <c r="N97" s="222" t="s">
        <v>36</v>
      </c>
      <c r="P97" s="220" t="s">
        <v>32</v>
      </c>
      <c r="Q97" s="221" t="s">
        <v>33</v>
      </c>
      <c r="R97" s="221" t="s">
        <v>34</v>
      </c>
      <c r="S97" s="221" t="s">
        <v>35</v>
      </c>
      <c r="T97" s="222" t="s">
        <v>36</v>
      </c>
    </row>
    <row r="98" spans="2:20" ht="15.75">
      <c r="B98" s="257">
        <v>13.914999999999999</v>
      </c>
      <c r="C98" s="235">
        <v>13.85324</v>
      </c>
      <c r="D98" s="235">
        <v>14.32</v>
      </c>
      <c r="E98" s="235">
        <v>13.92</v>
      </c>
      <c r="F98" s="258">
        <v>12.855</v>
      </c>
      <c r="J98" s="254" t="s">
        <v>74</v>
      </c>
      <c r="K98" s="255" t="s">
        <v>130</v>
      </c>
      <c r="L98" s="255" t="s">
        <v>130</v>
      </c>
      <c r="M98" s="255" t="s">
        <v>130</v>
      </c>
      <c r="N98" s="256" t="s">
        <v>130</v>
      </c>
      <c r="P98" s="254" t="s">
        <v>74</v>
      </c>
      <c r="Q98" s="255" t="s">
        <v>130</v>
      </c>
      <c r="R98" s="255" t="s">
        <v>130</v>
      </c>
      <c r="S98" s="255" t="s">
        <v>130</v>
      </c>
      <c r="T98" s="256" t="s">
        <v>130</v>
      </c>
    </row>
    <row r="99" spans="2:20" ht="15.75">
      <c r="B99" s="257"/>
      <c r="C99" s="235"/>
      <c r="D99" s="235"/>
      <c r="E99" s="235"/>
      <c r="F99" s="258"/>
      <c r="J99" s="257">
        <v>9.8405834495365347</v>
      </c>
      <c r="K99" s="235">
        <v>10.655137506056851</v>
      </c>
      <c r="L99" s="235">
        <v>10.646889105914735</v>
      </c>
      <c r="M99" s="235">
        <v>10.987333271333345</v>
      </c>
      <c r="N99" s="258">
        <v>11.745248922510926</v>
      </c>
      <c r="P99" s="257">
        <v>1.8154801592343974</v>
      </c>
      <c r="Q99" s="235">
        <v>1.1010407017679251</v>
      </c>
      <c r="R99" s="235">
        <v>1.2691463155786036</v>
      </c>
      <c r="S99" s="235">
        <v>1.4543675351407621</v>
      </c>
      <c r="T99" s="258">
        <v>1.8744873135761373</v>
      </c>
    </row>
    <row r="100" spans="2:20" ht="15.75">
      <c r="B100" s="254" t="s">
        <v>136</v>
      </c>
      <c r="C100" s="255" t="s">
        <v>136</v>
      </c>
      <c r="D100" s="255" t="s">
        <v>136</v>
      </c>
      <c r="E100" s="255" t="s">
        <v>136</v>
      </c>
      <c r="F100" s="256"/>
      <c r="J100" s="257"/>
      <c r="K100" s="235"/>
      <c r="L100" s="235"/>
      <c r="M100" s="235"/>
      <c r="N100" s="258"/>
      <c r="P100" s="257"/>
      <c r="Q100" s="235"/>
      <c r="R100" s="235"/>
      <c r="S100" s="235"/>
      <c r="T100" s="258"/>
    </row>
    <row r="101" spans="2:20" ht="15.75">
      <c r="B101" s="257">
        <v>14.35319</v>
      </c>
      <c r="C101" s="235">
        <v>13.968280000000002</v>
      </c>
      <c r="D101" s="235">
        <v>14.3873</v>
      </c>
      <c r="E101" s="235">
        <v>14.21555</v>
      </c>
      <c r="F101" s="258"/>
      <c r="J101" s="254" t="s">
        <v>110</v>
      </c>
      <c r="K101" s="255" t="s">
        <v>74</v>
      </c>
      <c r="L101" s="255" t="s">
        <v>74</v>
      </c>
      <c r="M101" s="255" t="s">
        <v>74</v>
      </c>
      <c r="N101" s="256" t="s">
        <v>74</v>
      </c>
      <c r="P101" s="254" t="s">
        <v>110</v>
      </c>
      <c r="Q101" s="255" t="s">
        <v>74</v>
      </c>
      <c r="R101" s="255" t="s">
        <v>74</v>
      </c>
      <c r="S101" s="255" t="s">
        <v>74</v>
      </c>
      <c r="T101" s="256" t="s">
        <v>74</v>
      </c>
    </row>
    <row r="102" spans="2:20" ht="15.75">
      <c r="B102" s="257"/>
      <c r="C102" s="235"/>
      <c r="D102" s="235"/>
      <c r="E102" s="235"/>
      <c r="F102" s="256"/>
      <c r="J102" s="257">
        <v>8.9945668472926155</v>
      </c>
      <c r="K102" s="235">
        <v>9.1089863822958801</v>
      </c>
      <c r="L102" s="235">
        <v>9.0881388290918981</v>
      </c>
      <c r="M102" s="235">
        <v>9.8863705995537643</v>
      </c>
      <c r="N102" s="258">
        <v>11.939057961747265</v>
      </c>
      <c r="P102" s="257">
        <v>2.2346109863589096</v>
      </c>
      <c r="Q102" s="235">
        <v>1.897239569235917</v>
      </c>
      <c r="R102" s="235">
        <v>2.0659499658797436</v>
      </c>
      <c r="S102" s="235">
        <v>2.2102589044962899</v>
      </c>
      <c r="T102" s="258">
        <v>2.5785150778314891</v>
      </c>
    </row>
    <row r="103" spans="2:20" ht="15.75">
      <c r="B103" s="254" t="s">
        <v>133</v>
      </c>
      <c r="C103" s="255" t="s">
        <v>133</v>
      </c>
      <c r="D103" s="255" t="s">
        <v>133</v>
      </c>
      <c r="E103" s="255" t="s">
        <v>133</v>
      </c>
      <c r="F103" s="258"/>
      <c r="J103" s="257"/>
      <c r="K103" s="235"/>
      <c r="L103" s="235"/>
      <c r="M103" s="235"/>
      <c r="N103" s="258"/>
      <c r="P103" s="257"/>
      <c r="Q103" s="235"/>
      <c r="R103" s="235"/>
      <c r="S103" s="235"/>
      <c r="T103" s="256"/>
    </row>
    <row r="104" spans="2:20" ht="15.75">
      <c r="B104" s="257">
        <v>14.434999999999999</v>
      </c>
      <c r="C104" s="235">
        <v>14.408060000000001</v>
      </c>
      <c r="D104" s="235">
        <v>14.64284</v>
      </c>
      <c r="E104" s="235">
        <v>13.5</v>
      </c>
      <c r="F104" s="256"/>
      <c r="J104" s="254" t="s">
        <v>135</v>
      </c>
      <c r="K104" s="255" t="s">
        <v>110</v>
      </c>
      <c r="L104" s="255" t="s">
        <v>110</v>
      </c>
      <c r="M104" s="255" t="s">
        <v>110</v>
      </c>
      <c r="N104" s="256" t="s">
        <v>110</v>
      </c>
      <c r="O104" s="240"/>
      <c r="P104" s="254" t="s">
        <v>135</v>
      </c>
      <c r="Q104" s="255" t="s">
        <v>110</v>
      </c>
      <c r="R104" s="255" t="s">
        <v>110</v>
      </c>
      <c r="S104" s="255" t="s">
        <v>110</v>
      </c>
      <c r="T104" s="256" t="s">
        <v>110</v>
      </c>
    </row>
    <row r="105" spans="2:20" ht="15.75">
      <c r="B105" s="257"/>
      <c r="C105" s="235"/>
      <c r="D105" s="235"/>
      <c r="E105" s="235"/>
      <c r="F105" s="258"/>
      <c r="J105" s="257">
        <v>9.5768794617244239</v>
      </c>
      <c r="K105" s="235">
        <v>8.3288220271078579</v>
      </c>
      <c r="L105" s="235">
        <v>8.3317085304667167</v>
      </c>
      <c r="M105" s="235">
        <v>8.963923132026256</v>
      </c>
      <c r="N105" s="258">
        <v>10.785103783214826</v>
      </c>
      <c r="P105" s="257">
        <v>2.9601088769443549</v>
      </c>
      <c r="Q105" s="235">
        <v>2.3166821199322651</v>
      </c>
      <c r="R105" s="235">
        <v>2.4876928754470082</v>
      </c>
      <c r="S105" s="235">
        <v>2.6281917701781583</v>
      </c>
      <c r="T105" s="258">
        <v>3.0046635068562528</v>
      </c>
    </row>
    <row r="106" spans="2:20" ht="15.75">
      <c r="B106" s="254"/>
      <c r="C106" s="255" t="s">
        <v>145</v>
      </c>
      <c r="D106" s="255" t="s">
        <v>145</v>
      </c>
      <c r="E106" s="255" t="s">
        <v>145</v>
      </c>
      <c r="F106" s="256" t="s">
        <v>145</v>
      </c>
      <c r="J106" s="257"/>
      <c r="K106" s="235"/>
      <c r="L106" s="235"/>
      <c r="M106" s="235"/>
      <c r="N106" s="258"/>
      <c r="P106" s="257"/>
      <c r="Q106" s="235"/>
      <c r="R106" s="235"/>
      <c r="S106" s="235"/>
      <c r="T106" s="258"/>
    </row>
    <row r="107" spans="2:20" ht="15.75">
      <c r="B107" s="257"/>
      <c r="C107" s="235">
        <v>8.15</v>
      </c>
      <c r="D107" s="235">
        <v>6.8750000000000009</v>
      </c>
      <c r="E107" s="235">
        <v>6.620000000000001</v>
      </c>
      <c r="F107" s="258">
        <v>6.1700000000000008</v>
      </c>
      <c r="J107" s="254" t="s">
        <v>88</v>
      </c>
      <c r="K107" s="255" t="s">
        <v>135</v>
      </c>
      <c r="L107" s="255" t="s">
        <v>135</v>
      </c>
      <c r="M107" s="255" t="s">
        <v>135</v>
      </c>
      <c r="N107" s="256"/>
      <c r="O107" s="240"/>
      <c r="P107" s="254" t="s">
        <v>88</v>
      </c>
      <c r="Q107" s="255" t="s">
        <v>135</v>
      </c>
      <c r="R107" s="255" t="s">
        <v>135</v>
      </c>
      <c r="S107" s="255" t="s">
        <v>135</v>
      </c>
      <c r="T107" s="256"/>
    </row>
    <row r="108" spans="2:20" ht="15.75">
      <c r="B108" s="257"/>
      <c r="C108" s="235"/>
      <c r="D108" s="235"/>
      <c r="E108" s="235"/>
      <c r="F108" s="258"/>
      <c r="J108" s="257">
        <v>9.4631085305252114</v>
      </c>
      <c r="K108" s="235">
        <v>8.7672323313255447</v>
      </c>
      <c r="L108" s="235">
        <v>8.6185142776655823</v>
      </c>
      <c r="M108" s="235">
        <v>8.4168905545230803</v>
      </c>
      <c r="N108" s="258"/>
      <c r="P108" s="257">
        <v>3.5441863701312748</v>
      </c>
      <c r="Q108" s="235">
        <v>3.0443614512201247</v>
      </c>
      <c r="R108" s="235">
        <v>3.2151218225261702</v>
      </c>
      <c r="S108" s="235">
        <v>3.3137942279811412</v>
      </c>
      <c r="T108" s="258"/>
    </row>
    <row r="109" spans="2:20" ht="15.75">
      <c r="B109" s="254" t="s">
        <v>146</v>
      </c>
      <c r="C109" s="255" t="s">
        <v>146</v>
      </c>
      <c r="D109" s="255" t="s">
        <v>146</v>
      </c>
      <c r="E109" s="255" t="s">
        <v>146</v>
      </c>
      <c r="F109" s="256" t="s">
        <v>146</v>
      </c>
      <c r="J109" s="257"/>
      <c r="K109" s="235"/>
      <c r="L109" s="235"/>
      <c r="M109" s="235"/>
      <c r="N109" s="258"/>
      <c r="P109" s="257"/>
      <c r="Q109" s="235"/>
      <c r="R109" s="235"/>
      <c r="S109" s="235"/>
      <c r="T109" s="258"/>
    </row>
    <row r="110" spans="2:20" ht="15.75">
      <c r="B110" s="257">
        <v>7.63</v>
      </c>
      <c r="C110" s="235">
        <v>7.6</v>
      </c>
      <c r="D110" s="235">
        <v>6.3250000000000002</v>
      </c>
      <c r="E110" s="235">
        <v>6.07</v>
      </c>
      <c r="F110" s="258">
        <v>5.62</v>
      </c>
      <c r="J110" s="254" t="s">
        <v>143</v>
      </c>
      <c r="K110" s="255" t="s">
        <v>88</v>
      </c>
      <c r="L110" s="255" t="s">
        <v>88</v>
      </c>
      <c r="M110" s="255" t="s">
        <v>88</v>
      </c>
      <c r="N110" s="256" t="s">
        <v>88</v>
      </c>
      <c r="O110" s="240"/>
      <c r="P110" s="254" t="s">
        <v>143</v>
      </c>
      <c r="Q110" s="255" t="s">
        <v>88</v>
      </c>
      <c r="R110" s="255" t="s">
        <v>88</v>
      </c>
      <c r="S110" s="255" t="s">
        <v>88</v>
      </c>
      <c r="T110" s="256" t="s">
        <v>88</v>
      </c>
    </row>
    <row r="111" spans="2:20" ht="15.75">
      <c r="B111" s="257"/>
      <c r="C111" s="235"/>
      <c r="D111" s="235"/>
      <c r="E111" s="235"/>
      <c r="F111" s="256"/>
      <c r="J111" s="257">
        <v>1.1724378667362381</v>
      </c>
      <c r="K111" s="235">
        <v>8.7475481316435086</v>
      </c>
      <c r="L111" s="235">
        <v>9.1788031019052578</v>
      </c>
      <c r="M111" s="235">
        <v>9.5490528866275497</v>
      </c>
      <c r="N111" s="258">
        <v>11.71934602032562</v>
      </c>
      <c r="P111" s="257">
        <v>4.4423455716313347</v>
      </c>
      <c r="Q111" s="235">
        <v>3.6248525307482193</v>
      </c>
      <c r="R111" s="235">
        <v>3.6599778858377525</v>
      </c>
      <c r="S111" s="235">
        <v>3.9069036373513581</v>
      </c>
      <c r="T111" s="258">
        <v>4.2559007709940957</v>
      </c>
    </row>
    <row r="112" spans="2:20" ht="15.75">
      <c r="B112" s="254"/>
      <c r="C112" s="255"/>
      <c r="D112" s="255"/>
      <c r="E112" s="255"/>
      <c r="F112" s="256" t="s">
        <v>144</v>
      </c>
      <c r="J112" s="257"/>
      <c r="K112" s="235"/>
      <c r="L112" s="235"/>
      <c r="M112" s="235"/>
      <c r="N112" s="258"/>
      <c r="P112" s="257"/>
      <c r="Q112" s="235"/>
      <c r="R112" s="235"/>
      <c r="S112" s="235"/>
      <c r="T112" s="258"/>
    </row>
    <row r="113" spans="2:20" ht="15.75">
      <c r="B113" s="257"/>
      <c r="C113" s="235"/>
      <c r="D113" s="235"/>
      <c r="E113" s="235"/>
      <c r="F113" s="258">
        <v>6.41</v>
      </c>
      <c r="J113" s="254" t="s">
        <v>89</v>
      </c>
      <c r="K113" s="255" t="s">
        <v>89</v>
      </c>
      <c r="L113" s="255" t="s">
        <v>89</v>
      </c>
      <c r="M113" s="255" t="s">
        <v>89</v>
      </c>
      <c r="N113" s="256" t="s">
        <v>89</v>
      </c>
      <c r="O113" s="240"/>
      <c r="P113" s="254" t="s">
        <v>89</v>
      </c>
      <c r="Q113" s="255" t="s">
        <v>89</v>
      </c>
      <c r="R113" s="255" t="s">
        <v>89</v>
      </c>
      <c r="S113" s="255" t="s">
        <v>89</v>
      </c>
      <c r="T113" s="256" t="s">
        <v>89</v>
      </c>
    </row>
    <row r="114" spans="2:20" ht="16.5" thickBot="1">
      <c r="B114" s="268"/>
      <c r="C114" s="269"/>
      <c r="D114" s="269"/>
      <c r="E114" s="269"/>
      <c r="F114" s="270"/>
      <c r="J114" s="257">
        <v>11.541780225474195</v>
      </c>
      <c r="K114" s="235">
        <v>10.707040424713908</v>
      </c>
      <c r="L114" s="235">
        <v>11.252229916291677</v>
      </c>
      <c r="M114" s="235">
        <v>11.442932838628872</v>
      </c>
      <c r="N114" s="258">
        <v>13.255212876285588</v>
      </c>
      <c r="P114" s="257">
        <v>5.1481994238730531</v>
      </c>
      <c r="Q114" s="235">
        <v>5.2362078968259578</v>
      </c>
      <c r="R114" s="235">
        <v>5.1926477539216256</v>
      </c>
      <c r="S114" s="235">
        <v>5.4565192024536806</v>
      </c>
      <c r="T114" s="258">
        <v>5.8024942735877163</v>
      </c>
    </row>
    <row r="115" spans="2:20" ht="15.75">
      <c r="J115" s="257"/>
      <c r="K115" s="235"/>
      <c r="L115" s="235"/>
      <c r="M115" s="235"/>
      <c r="N115" s="258"/>
      <c r="P115" s="257"/>
      <c r="Q115" s="235"/>
      <c r="R115" s="235"/>
      <c r="S115" s="235"/>
      <c r="T115" s="258"/>
    </row>
    <row r="116" spans="2:20" ht="15.75">
      <c r="J116" s="254" t="s">
        <v>111</v>
      </c>
      <c r="K116" s="255" t="s">
        <v>111</v>
      </c>
      <c r="L116" s="255" t="s">
        <v>111</v>
      </c>
      <c r="M116" s="255" t="s">
        <v>111</v>
      </c>
      <c r="N116" s="256" t="s">
        <v>111</v>
      </c>
      <c r="O116" s="240"/>
      <c r="P116" s="254" t="s">
        <v>111</v>
      </c>
      <c r="Q116" s="255" t="s">
        <v>111</v>
      </c>
      <c r="R116" s="255" t="s">
        <v>111</v>
      </c>
      <c r="S116" s="255" t="s">
        <v>111</v>
      </c>
      <c r="T116" s="256" t="s">
        <v>111</v>
      </c>
    </row>
    <row r="117" spans="2:20" ht="15.75">
      <c r="J117" s="257">
        <v>10.14309363144163</v>
      </c>
      <c r="K117" s="235">
        <v>9.127327014185397</v>
      </c>
      <c r="L117" s="235">
        <v>8.7983964556865057</v>
      </c>
      <c r="M117" s="235">
        <v>8.519450237417356</v>
      </c>
      <c r="N117" s="258">
        <v>10.200849037256182</v>
      </c>
      <c r="P117" s="257">
        <v>5.7924241437594377</v>
      </c>
      <c r="Q117" s="235">
        <v>5.8785283176001082</v>
      </c>
      <c r="R117" s="235">
        <v>6.0279986835357615</v>
      </c>
      <c r="S117" s="235">
        <v>5.8918770743866657</v>
      </c>
      <c r="T117" s="258">
        <v>6.3466439518130819</v>
      </c>
    </row>
    <row r="118" spans="2:20" ht="15.75">
      <c r="J118" s="257"/>
      <c r="K118" s="235"/>
      <c r="L118" s="235"/>
      <c r="M118" s="235"/>
      <c r="N118" s="258"/>
      <c r="P118" s="257"/>
      <c r="Q118" s="235"/>
      <c r="R118" s="235"/>
      <c r="S118" s="235"/>
      <c r="T118" s="258"/>
    </row>
    <row r="119" spans="2:20" ht="15.75">
      <c r="J119" s="254" t="s">
        <v>112</v>
      </c>
      <c r="K119" s="255" t="s">
        <v>112</v>
      </c>
      <c r="L119" s="255" t="s">
        <v>112</v>
      </c>
      <c r="M119" s="255" t="s">
        <v>112</v>
      </c>
      <c r="N119" s="256" t="s">
        <v>112</v>
      </c>
      <c r="O119" s="240"/>
      <c r="P119" s="254" t="s">
        <v>112</v>
      </c>
      <c r="Q119" s="255" t="s">
        <v>112</v>
      </c>
      <c r="R119" s="255" t="s">
        <v>112</v>
      </c>
      <c r="S119" s="255" t="s">
        <v>112</v>
      </c>
      <c r="T119" s="256" t="s">
        <v>112</v>
      </c>
    </row>
    <row r="120" spans="2:20" ht="15.75">
      <c r="J120" s="257">
        <v>8.594449894461297</v>
      </c>
      <c r="K120" s="235">
        <v>7.6136748987156651</v>
      </c>
      <c r="L120" s="235">
        <v>7.7816841144758326</v>
      </c>
      <c r="M120" s="235">
        <v>7.3873283763849287</v>
      </c>
      <c r="N120" s="258">
        <v>8.7317022013172618</v>
      </c>
      <c r="P120" s="257">
        <v>6.6216694030322909</v>
      </c>
      <c r="Q120" s="235">
        <v>6.6964803271666806</v>
      </c>
      <c r="R120" s="235">
        <v>6.5077185592228775</v>
      </c>
      <c r="S120" s="235">
        <v>6.716960194157358</v>
      </c>
      <c r="T120" s="258">
        <v>7.0817035254264482</v>
      </c>
    </row>
    <row r="121" spans="2:20" ht="15.75">
      <c r="J121" s="257"/>
      <c r="K121" s="235"/>
      <c r="L121" s="235"/>
      <c r="M121" s="235"/>
      <c r="N121" s="258"/>
      <c r="P121" s="257"/>
      <c r="Q121" s="235"/>
      <c r="R121" s="235"/>
      <c r="S121" s="235"/>
      <c r="T121" s="258"/>
    </row>
    <row r="122" spans="2:20" ht="15.75">
      <c r="J122" s="254" t="s">
        <v>113</v>
      </c>
      <c r="K122" s="255" t="s">
        <v>113</v>
      </c>
      <c r="L122" s="255" t="s">
        <v>113</v>
      </c>
      <c r="M122" s="255" t="s">
        <v>113</v>
      </c>
      <c r="N122" s="256" t="s">
        <v>113</v>
      </c>
      <c r="O122" s="240"/>
      <c r="P122" s="254" t="s">
        <v>113</v>
      </c>
      <c r="Q122" s="255" t="s">
        <v>113</v>
      </c>
      <c r="R122" s="255" t="s">
        <v>113</v>
      </c>
      <c r="S122" s="255" t="s">
        <v>113</v>
      </c>
      <c r="T122" s="256" t="s">
        <v>113</v>
      </c>
    </row>
    <row r="123" spans="2:20" ht="15.75">
      <c r="J123" s="257">
        <v>6.8297302467941119</v>
      </c>
      <c r="K123" s="235">
        <v>6.0077394846449623</v>
      </c>
      <c r="L123" s="235">
        <v>6.0620599490154845</v>
      </c>
      <c r="M123" s="235">
        <v>5.4867482579163047</v>
      </c>
      <c r="N123" s="258">
        <v>6.9019648335024701</v>
      </c>
      <c r="P123" s="257">
        <v>6.8648561113424513</v>
      </c>
      <c r="Q123" s="235">
        <v>6.9323307991701517</v>
      </c>
      <c r="R123" s="235">
        <v>6.6681448150644167</v>
      </c>
      <c r="S123" s="235">
        <v>6.720932474192205</v>
      </c>
      <c r="T123" s="258">
        <v>7.2491663001105406</v>
      </c>
    </row>
    <row r="124" spans="2:20" ht="15.75">
      <c r="J124" s="257"/>
      <c r="K124" s="235"/>
      <c r="L124" s="235"/>
      <c r="M124" s="235"/>
      <c r="N124" s="258"/>
      <c r="P124" s="257"/>
      <c r="Q124" s="235"/>
      <c r="R124" s="235"/>
      <c r="S124" s="235"/>
      <c r="T124" s="258"/>
    </row>
    <row r="125" spans="2:20" ht="15.75">
      <c r="J125" s="254" t="s">
        <v>114</v>
      </c>
      <c r="K125" s="255" t="s">
        <v>114</v>
      </c>
      <c r="L125" s="255" t="s">
        <v>114</v>
      </c>
      <c r="M125" s="255" t="s">
        <v>114</v>
      </c>
      <c r="N125" s="256" t="s">
        <v>114</v>
      </c>
      <c r="O125" s="240"/>
      <c r="P125" s="254" t="s">
        <v>114</v>
      </c>
      <c r="Q125" s="255" t="s">
        <v>114</v>
      </c>
      <c r="R125" s="255" t="s">
        <v>114</v>
      </c>
      <c r="S125" s="255" t="s">
        <v>114</v>
      </c>
      <c r="T125" s="256" t="s">
        <v>114</v>
      </c>
    </row>
    <row r="126" spans="2:20" ht="15.75">
      <c r="J126" s="257">
        <v>7.8618811665213197</v>
      </c>
      <c r="K126" s="235">
        <v>7.0484698972812705</v>
      </c>
      <c r="L126" s="235">
        <v>6.590828526057269</v>
      </c>
      <c r="M126" s="235">
        <v>6.4821623705617597</v>
      </c>
      <c r="N126" s="258">
        <v>7.3291799885398525</v>
      </c>
      <c r="P126" s="257">
        <v>7.0266640643795517</v>
      </c>
      <c r="Q126" s="235">
        <v>7.1346785189343418</v>
      </c>
      <c r="R126" s="235">
        <v>7.1697755488858812</v>
      </c>
      <c r="S126" s="235">
        <v>6.9099752915365684</v>
      </c>
      <c r="T126" s="258">
        <v>7.0763472666706262</v>
      </c>
    </row>
    <row r="127" spans="2:20" ht="15.75">
      <c r="J127" s="257"/>
      <c r="K127" s="235"/>
      <c r="L127" s="235"/>
      <c r="M127" s="235"/>
      <c r="N127" s="258"/>
      <c r="P127" s="257"/>
      <c r="Q127" s="235"/>
      <c r="R127" s="235"/>
      <c r="S127" s="235"/>
      <c r="T127" s="258"/>
    </row>
    <row r="128" spans="2:20" ht="15.75">
      <c r="J128" s="254" t="s">
        <v>132</v>
      </c>
      <c r="K128" s="255" t="s">
        <v>132</v>
      </c>
      <c r="L128" s="255" t="s">
        <v>132</v>
      </c>
      <c r="M128" s="255" t="s">
        <v>132</v>
      </c>
      <c r="N128" s="256"/>
      <c r="O128" s="240"/>
      <c r="P128" s="254" t="s">
        <v>132</v>
      </c>
      <c r="Q128" s="255" t="s">
        <v>132</v>
      </c>
      <c r="R128" s="255" t="s">
        <v>132</v>
      </c>
      <c r="S128" s="255" t="s">
        <v>132</v>
      </c>
      <c r="T128" s="258"/>
    </row>
    <row r="129" spans="10:20" ht="15.75">
      <c r="J129" s="257">
        <v>4.1778876957835447</v>
      </c>
      <c r="K129" s="235">
        <v>3.5411322126047633</v>
      </c>
      <c r="L129" s="235">
        <v>3.5129926418053103</v>
      </c>
      <c r="M129" s="235">
        <v>3.1772806970735519</v>
      </c>
      <c r="N129" s="258"/>
      <c r="P129" s="257">
        <v>7.0089945838306162</v>
      </c>
      <c r="Q129" s="235">
        <v>7.1230423896085933</v>
      </c>
      <c r="R129" s="235">
        <v>6.7601117619662805</v>
      </c>
      <c r="S129" s="235">
        <v>7.0261383777732203</v>
      </c>
      <c r="T129" s="258"/>
    </row>
    <row r="130" spans="10:20" ht="15.75">
      <c r="J130" s="257"/>
      <c r="K130" s="235"/>
      <c r="L130" s="235"/>
      <c r="M130" s="235"/>
      <c r="N130" s="258"/>
      <c r="P130" s="257"/>
      <c r="Q130" s="235"/>
      <c r="R130" s="235"/>
      <c r="S130" s="235"/>
      <c r="T130" s="258"/>
    </row>
    <row r="131" spans="10:20" ht="15.75">
      <c r="J131" s="254" t="s">
        <v>117</v>
      </c>
      <c r="K131" s="255" t="s">
        <v>117</v>
      </c>
      <c r="L131" s="255" t="s">
        <v>117</v>
      </c>
      <c r="M131" s="255" t="s">
        <v>117</v>
      </c>
      <c r="N131" s="256" t="s">
        <v>117</v>
      </c>
      <c r="O131" s="240"/>
      <c r="P131" s="254" t="s">
        <v>117</v>
      </c>
      <c r="Q131" s="255" t="s">
        <v>117</v>
      </c>
      <c r="R131" s="255" t="s">
        <v>117</v>
      </c>
      <c r="S131" s="255" t="s">
        <v>117</v>
      </c>
      <c r="T131" s="256" t="s">
        <v>117</v>
      </c>
    </row>
    <row r="132" spans="10:20" ht="15.75">
      <c r="J132" s="257">
        <v>6.0605322099195913</v>
      </c>
      <c r="K132" s="235">
        <v>5.3733916758833056</v>
      </c>
      <c r="L132" s="235">
        <v>5.3045341631758145</v>
      </c>
      <c r="M132" s="235">
        <v>5.256429663577685</v>
      </c>
      <c r="N132" s="258">
        <v>6.4426206796890515</v>
      </c>
      <c r="P132" s="257">
        <v>7.0102321385963444</v>
      </c>
      <c r="Q132" s="235">
        <v>7.1142912419908351</v>
      </c>
      <c r="R132" s="235">
        <v>6.6250181346947361</v>
      </c>
      <c r="S132" s="235">
        <v>7.0255955481059535</v>
      </c>
      <c r="T132" s="258">
        <v>7.4970003208741698</v>
      </c>
    </row>
    <row r="133" spans="10:20" ht="15.75">
      <c r="J133" s="257"/>
      <c r="K133" s="235"/>
      <c r="L133" s="235"/>
      <c r="M133" s="235"/>
      <c r="N133" s="258"/>
      <c r="P133" s="257"/>
      <c r="Q133" s="235"/>
      <c r="R133" s="235"/>
      <c r="S133" s="235"/>
      <c r="T133" s="258"/>
    </row>
    <row r="134" spans="10:20" ht="15.75">
      <c r="J134" s="254" t="s">
        <v>136</v>
      </c>
      <c r="K134" s="255" t="s">
        <v>136</v>
      </c>
      <c r="L134" s="255" t="s">
        <v>136</v>
      </c>
      <c r="M134" s="255" t="s">
        <v>136</v>
      </c>
      <c r="N134" s="256"/>
      <c r="O134" s="240"/>
      <c r="P134" s="254" t="s">
        <v>136</v>
      </c>
      <c r="Q134" s="255" t="s">
        <v>136</v>
      </c>
      <c r="R134" s="255" t="s">
        <v>136</v>
      </c>
      <c r="S134" s="255" t="s">
        <v>136</v>
      </c>
      <c r="T134" s="258"/>
    </row>
    <row r="135" spans="10:20" ht="15.75">
      <c r="J135" s="257">
        <v>1.4979478019841146</v>
      </c>
      <c r="K135" s="235">
        <v>1.2237066627265287</v>
      </c>
      <c r="L135" s="235">
        <v>1.0730920816998708</v>
      </c>
      <c r="M135" s="235">
        <v>0.72075461961619958</v>
      </c>
      <c r="N135" s="258"/>
      <c r="P135" s="257">
        <v>6.6344656373120685</v>
      </c>
      <c r="Q135" s="235">
        <v>6.8811014924451479</v>
      </c>
      <c r="R135" s="235">
        <v>6.8543974464528681</v>
      </c>
      <c r="S135" s="235">
        <v>6.7009317091191631</v>
      </c>
      <c r="T135" s="258"/>
    </row>
    <row r="136" spans="10:20" ht="15.75">
      <c r="J136" s="257"/>
      <c r="K136" s="235"/>
      <c r="L136" s="235"/>
      <c r="M136" s="235"/>
      <c r="N136" s="258"/>
      <c r="P136" s="257"/>
      <c r="Q136" s="235"/>
      <c r="R136" s="235"/>
      <c r="S136" s="235"/>
      <c r="T136" s="258"/>
    </row>
    <row r="137" spans="10:20" ht="15.75">
      <c r="J137" s="254" t="s">
        <v>133</v>
      </c>
      <c r="K137" s="255" t="s">
        <v>133</v>
      </c>
      <c r="L137" s="255" t="s">
        <v>133</v>
      </c>
      <c r="M137" s="255" t="s">
        <v>133</v>
      </c>
      <c r="N137" s="256"/>
      <c r="O137" s="240"/>
      <c r="P137" s="254" t="s">
        <v>133</v>
      </c>
      <c r="Q137" s="255" t="s">
        <v>133</v>
      </c>
      <c r="R137" s="255" t="s">
        <v>133</v>
      </c>
      <c r="S137" s="255" t="s">
        <v>133</v>
      </c>
      <c r="T137" s="258"/>
    </row>
    <row r="138" spans="10:20" ht="15.75">
      <c r="J138" s="257">
        <v>4.1406755849760266</v>
      </c>
      <c r="K138" s="235">
        <v>3.5539942258239781</v>
      </c>
      <c r="L138" s="235">
        <v>3.5635588092242441</v>
      </c>
      <c r="M138" s="235">
        <v>3.5118065083294856</v>
      </c>
      <c r="N138" s="258"/>
      <c r="P138" s="257">
        <v>6.8266390658904594</v>
      </c>
      <c r="Q138" s="235">
        <v>6.9169263662027864</v>
      </c>
      <c r="R138" s="235">
        <v>6.507949044155553</v>
      </c>
      <c r="S138" s="235">
        <v>7.2625994375970766</v>
      </c>
      <c r="T138" s="258"/>
    </row>
    <row r="139" spans="10:20" ht="15.75">
      <c r="J139" s="257"/>
      <c r="K139" s="235"/>
      <c r="L139" s="235"/>
      <c r="M139" s="235"/>
      <c r="N139" s="258"/>
      <c r="P139" s="257"/>
      <c r="Q139" s="235"/>
      <c r="R139" s="235"/>
      <c r="S139" s="235"/>
      <c r="T139" s="258"/>
    </row>
    <row r="140" spans="10:20" ht="15.75">
      <c r="J140" s="254"/>
      <c r="K140" s="255" t="s">
        <v>145</v>
      </c>
      <c r="L140" s="255" t="s">
        <v>145</v>
      </c>
      <c r="M140" s="255" t="s">
        <v>145</v>
      </c>
      <c r="N140" s="256" t="s">
        <v>145</v>
      </c>
      <c r="O140" s="240"/>
      <c r="P140" s="254"/>
      <c r="Q140" s="255" t="s">
        <v>145</v>
      </c>
      <c r="R140" s="255" t="s">
        <v>145</v>
      </c>
      <c r="S140" s="255" t="s">
        <v>145</v>
      </c>
      <c r="T140" s="256" t="s">
        <v>145</v>
      </c>
    </row>
    <row r="141" spans="10:20" ht="15.75">
      <c r="J141" s="257"/>
      <c r="K141" s="235">
        <v>9.9080160085534608E-2</v>
      </c>
      <c r="L141" s="235">
        <v>9.9027527557391512E-2</v>
      </c>
      <c r="M141" s="235">
        <v>0.10506752965674558</v>
      </c>
      <c r="N141" s="258">
        <v>0.13073621819287795</v>
      </c>
      <c r="P141" s="257"/>
      <c r="Q141" s="235">
        <v>1.058381263918021</v>
      </c>
      <c r="R141" s="235">
        <v>1.2257211112348205</v>
      </c>
      <c r="S141" s="235">
        <v>1.414002533145797</v>
      </c>
      <c r="T141" s="258">
        <v>1.8284524887158844</v>
      </c>
    </row>
    <row r="142" spans="10:20" ht="15.75">
      <c r="J142" s="257"/>
      <c r="K142" s="235"/>
      <c r="L142" s="235"/>
      <c r="M142" s="235"/>
      <c r="N142" s="258"/>
      <c r="P142" s="257"/>
      <c r="Q142" s="235"/>
      <c r="R142" s="235"/>
      <c r="S142" s="235"/>
      <c r="T142" s="258"/>
    </row>
    <row r="143" spans="10:20" ht="15.75">
      <c r="J143" s="254" t="s">
        <v>146</v>
      </c>
      <c r="K143" s="255" t="s">
        <v>146</v>
      </c>
      <c r="L143" s="255" t="s">
        <v>146</v>
      </c>
      <c r="M143" s="255" t="s">
        <v>146</v>
      </c>
      <c r="N143" s="256" t="s">
        <v>146</v>
      </c>
      <c r="O143" s="240"/>
      <c r="P143" s="254" t="s">
        <v>146</v>
      </c>
      <c r="Q143" s="255" t="s">
        <v>146</v>
      </c>
      <c r="R143" s="255" t="s">
        <v>146</v>
      </c>
      <c r="S143" s="255" t="s">
        <v>146</v>
      </c>
      <c r="T143" s="256" t="s">
        <v>146</v>
      </c>
    </row>
    <row r="144" spans="10:20" ht="15.75">
      <c r="J144" s="257">
        <v>0.10444538682914052</v>
      </c>
      <c r="K144" s="235">
        <v>9.671696490502564E-2</v>
      </c>
      <c r="L144" s="235">
        <v>9.7541969966399716E-2</v>
      </c>
      <c r="M144" s="235">
        <v>0.1064684567731085</v>
      </c>
      <c r="N144" s="258">
        <v>0.13111164674776685</v>
      </c>
      <c r="P144" s="257">
        <v>1.17720476370817</v>
      </c>
      <c r="Q144" s="235">
        <v>1.2589819229011381</v>
      </c>
      <c r="R144" s="235">
        <v>1.3931217894405259</v>
      </c>
      <c r="S144" s="235">
        <v>1.6403429024207998</v>
      </c>
      <c r="T144" s="258">
        <v>2.0798305986447909</v>
      </c>
    </row>
    <row r="145" spans="10:20" ht="15.75">
      <c r="J145" s="257"/>
      <c r="K145" s="235"/>
      <c r="L145" s="235"/>
      <c r="M145" s="235"/>
      <c r="N145" s="258"/>
      <c r="P145" s="257"/>
      <c r="Q145" s="235"/>
      <c r="R145" s="235"/>
      <c r="S145" s="235"/>
      <c r="T145" s="258"/>
    </row>
    <row r="146" spans="10:20" ht="15.75">
      <c r="J146" s="254"/>
      <c r="K146" s="255"/>
      <c r="L146" s="255"/>
      <c r="M146" s="255"/>
      <c r="N146" s="256" t="s">
        <v>144</v>
      </c>
      <c r="O146" s="240"/>
      <c r="P146" s="257"/>
      <c r="Q146" s="235"/>
      <c r="R146" s="235"/>
      <c r="S146" s="235"/>
      <c r="T146" s="256" t="s">
        <v>144</v>
      </c>
    </row>
    <row r="147" spans="10:20" ht="15.75">
      <c r="J147" s="257"/>
      <c r="K147" s="235"/>
      <c r="L147" s="235"/>
      <c r="M147" s="235"/>
      <c r="N147" s="258">
        <v>0.68786583067031948</v>
      </c>
      <c r="P147" s="257"/>
      <c r="Q147" s="235"/>
      <c r="R147" s="235"/>
      <c r="S147" s="235"/>
      <c r="T147" s="258">
        <v>1.1186358800920899</v>
      </c>
    </row>
    <row r="148" spans="10:20" ht="16.5" thickBot="1">
      <c r="J148" s="265"/>
      <c r="K148" s="266"/>
      <c r="L148" s="266"/>
      <c r="M148" s="266"/>
      <c r="N148" s="267"/>
      <c r="P148" s="265"/>
      <c r="Q148" s="266"/>
      <c r="R148" s="266"/>
      <c r="S148" s="266"/>
      <c r="T148" s="267"/>
    </row>
    <row r="149" spans="10:20">
      <c r="O149" s="240"/>
    </row>
    <row r="152" spans="10:20">
      <c r="O152" s="240"/>
    </row>
  </sheetData>
  <mergeCells count="13">
    <mergeCell ref="J96:N96"/>
    <mergeCell ref="P96:T96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4:T84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59" t="str">
        <f>"IJG Money Market Index [average returns] -as at "&amp; TEXT(Map!$N$16, " mmmm yyyy")</f>
        <v>IJG Money Market Index [average returns] -as at  August 2022</v>
      </c>
      <c r="C4" s="460"/>
      <c r="D4" s="460"/>
      <c r="E4" s="460"/>
      <c r="F4" s="460"/>
      <c r="G4" s="461"/>
      <c r="I4" s="462" t="str">
        <f>"IJG Money Market Index Performance [average returns, %] -as at "&amp; TEXT(Map!$N$16, " mmmm yyyy")</f>
        <v>IJG Money Market Index Performance [average returns, %] -as at  August 2022</v>
      </c>
      <c r="J4" s="463"/>
      <c r="K4" s="463"/>
      <c r="L4" s="463"/>
      <c r="M4" s="463"/>
      <c r="N4" s="463"/>
      <c r="O4" s="463"/>
      <c r="P4" s="464"/>
    </row>
    <row r="5" spans="2:18" s="89" customFormat="1" ht="17.25" customHeight="1">
      <c r="B5" s="271"/>
      <c r="C5" s="272" t="s">
        <v>32</v>
      </c>
      <c r="D5" s="272" t="s">
        <v>33</v>
      </c>
      <c r="E5" s="272" t="s">
        <v>34</v>
      </c>
      <c r="F5" s="272" t="s">
        <v>35</v>
      </c>
      <c r="G5" s="273" t="s">
        <v>36</v>
      </c>
      <c r="H5" s="274"/>
      <c r="I5" s="275"/>
      <c r="J5" s="276" t="s">
        <v>32</v>
      </c>
      <c r="K5" s="277" t="s">
        <v>47</v>
      </c>
      <c r="L5" s="277" t="s">
        <v>48</v>
      </c>
      <c r="M5" s="277" t="s">
        <v>49</v>
      </c>
      <c r="N5" s="277" t="s">
        <v>12</v>
      </c>
      <c r="O5" s="277" t="s">
        <v>50</v>
      </c>
      <c r="P5" s="278" t="s">
        <v>51</v>
      </c>
    </row>
    <row r="6" spans="2:18" s="89" customFormat="1" ht="17.25" customHeight="1">
      <c r="B6" s="279" t="s">
        <v>37</v>
      </c>
      <c r="C6" s="280">
        <v>238.97764376658725</v>
      </c>
      <c r="D6" s="280">
        <v>237.82847838339435</v>
      </c>
      <c r="E6" s="280">
        <v>235.70582139181843</v>
      </c>
      <c r="F6" s="280">
        <v>232.77547471639625</v>
      </c>
      <c r="G6" s="281">
        <v>227.73234242353021</v>
      </c>
      <c r="I6" s="282" t="s">
        <v>37</v>
      </c>
      <c r="J6" s="283">
        <v>0.48319082348933229</v>
      </c>
      <c r="K6" s="283">
        <v>1.3880957014337003</v>
      </c>
      <c r="L6" s="283">
        <v>2.6644426599268911</v>
      </c>
      <c r="M6" s="283">
        <v>4.9379465487354279</v>
      </c>
      <c r="N6" s="283">
        <v>3.4409201796274047</v>
      </c>
      <c r="O6" s="283">
        <v>5.2982156551993009</v>
      </c>
      <c r="P6" s="284">
        <v>6.2894948200924228</v>
      </c>
    </row>
    <row r="7" spans="2:18" s="89" customFormat="1" ht="17.25" customHeight="1">
      <c r="B7" s="279"/>
      <c r="C7" s="280"/>
      <c r="D7" s="280"/>
      <c r="E7" s="280"/>
      <c r="F7" s="285"/>
      <c r="G7" s="286"/>
      <c r="I7" s="282"/>
      <c r="J7" s="283"/>
      <c r="K7" s="283"/>
      <c r="L7" s="283"/>
      <c r="M7" s="283"/>
      <c r="N7" s="283"/>
      <c r="O7" s="283"/>
      <c r="P7" s="284"/>
    </row>
    <row r="8" spans="2:18" s="89" customFormat="1" ht="17.25" customHeight="1">
      <c r="B8" s="279" t="s">
        <v>38</v>
      </c>
      <c r="C8" s="280">
        <v>195.87286811809574</v>
      </c>
      <c r="D8" s="280">
        <v>195.1377119316756</v>
      </c>
      <c r="E8" s="280">
        <v>193.78556165205308</v>
      </c>
      <c r="F8" s="280">
        <v>191.97362986484137</v>
      </c>
      <c r="G8" s="281">
        <v>189.15496028276272</v>
      </c>
      <c r="I8" s="282" t="s">
        <v>38</v>
      </c>
      <c r="J8" s="283">
        <v>0.37673711510850527</v>
      </c>
      <c r="K8" s="283">
        <v>1.0771217670955568</v>
      </c>
      <c r="L8" s="283">
        <v>2.0311322216492123</v>
      </c>
      <c r="M8" s="283">
        <v>3.5515367005393816</v>
      </c>
      <c r="N8" s="283">
        <v>2.5850040562267029</v>
      </c>
      <c r="O8" s="283">
        <v>3.6304990614708599</v>
      </c>
      <c r="P8" s="284">
        <v>4.4829833501860872</v>
      </c>
    </row>
    <row r="9" spans="2:18" s="89" customFormat="1" ht="17.25" customHeight="1">
      <c r="B9" s="279"/>
      <c r="C9" s="280"/>
      <c r="D9" s="280"/>
      <c r="E9" s="280"/>
      <c r="F9" s="285"/>
      <c r="G9" s="286"/>
      <c r="I9" s="282"/>
      <c r="J9" s="283"/>
      <c r="K9" s="283"/>
      <c r="L9" s="283"/>
      <c r="M9" s="283"/>
      <c r="N9" s="283"/>
      <c r="O9" s="283"/>
      <c r="P9" s="284"/>
    </row>
    <row r="10" spans="2:18" s="89" customFormat="1" ht="17.25" customHeight="1">
      <c r="B10" s="279" t="s">
        <v>39</v>
      </c>
      <c r="C10" s="280">
        <v>226.5741815946451</v>
      </c>
      <c r="D10" s="280">
        <v>225.63233211291333</v>
      </c>
      <c r="E10" s="280">
        <v>223.90510975008561</v>
      </c>
      <c r="F10" s="280">
        <v>221.46195226061388</v>
      </c>
      <c r="G10" s="281">
        <v>216.99409582957352</v>
      </c>
      <c r="I10" s="282" t="s">
        <v>39</v>
      </c>
      <c r="J10" s="283">
        <v>0.41742664843815724</v>
      </c>
      <c r="K10" s="283">
        <v>1.1920549055528973</v>
      </c>
      <c r="L10" s="283">
        <v>2.3084007351362956</v>
      </c>
      <c r="M10" s="283">
        <v>4.4149061883212548</v>
      </c>
      <c r="N10" s="283">
        <v>3.0099675280014448</v>
      </c>
      <c r="O10" s="283">
        <v>4.7299695832169641</v>
      </c>
      <c r="P10" s="284">
        <v>7.5618091718023139</v>
      </c>
    </row>
    <row r="11" spans="2:18" s="89" customFormat="1" ht="17.25" customHeight="1">
      <c r="B11" s="279"/>
      <c r="C11" s="280"/>
      <c r="D11" s="280"/>
      <c r="E11" s="280"/>
      <c r="F11" s="285"/>
      <c r="G11" s="286"/>
      <c r="I11" s="282"/>
      <c r="J11" s="283"/>
      <c r="K11" s="283"/>
      <c r="L11" s="283"/>
      <c r="M11" s="283"/>
      <c r="N11" s="283"/>
      <c r="O11" s="283"/>
      <c r="P11" s="284"/>
    </row>
    <row r="12" spans="2:18" s="89" customFormat="1" ht="17.25" customHeight="1">
      <c r="B12" s="279" t="s">
        <v>40</v>
      </c>
      <c r="C12" s="280">
        <v>238.49285623799756</v>
      </c>
      <c r="D12" s="280">
        <v>237.38144397507688</v>
      </c>
      <c r="E12" s="280">
        <v>235.34122189151907</v>
      </c>
      <c r="F12" s="280">
        <v>232.53972722756811</v>
      </c>
      <c r="G12" s="281">
        <v>227.65658689074368</v>
      </c>
      <c r="I12" s="282" t="s">
        <v>40</v>
      </c>
      <c r="J12" s="283">
        <v>0.46819677406519933</v>
      </c>
      <c r="K12" s="283">
        <v>1.3391765034394432</v>
      </c>
      <c r="L12" s="283">
        <v>2.5600481609766357</v>
      </c>
      <c r="M12" s="283">
        <v>4.7599190936014502</v>
      </c>
      <c r="N12" s="283">
        <v>3.2992519275447219</v>
      </c>
      <c r="O12" s="283">
        <v>6.5317590655212143</v>
      </c>
      <c r="P12" s="284">
        <v>6.8557739527451256</v>
      </c>
    </row>
    <row r="13" spans="2:18" s="89" customFormat="1" ht="17.25" customHeight="1">
      <c r="B13" s="279"/>
      <c r="C13" s="280"/>
      <c r="D13" s="280"/>
      <c r="E13" s="280"/>
      <c r="F13" s="285"/>
      <c r="G13" s="286"/>
      <c r="I13" s="282"/>
      <c r="J13" s="283"/>
      <c r="K13" s="283"/>
      <c r="L13" s="283"/>
      <c r="M13" s="283"/>
      <c r="N13" s="283"/>
      <c r="O13" s="283"/>
      <c r="P13" s="284"/>
    </row>
    <row r="14" spans="2:18" s="89" customFormat="1" ht="17.25" customHeight="1">
      <c r="B14" s="279" t="s">
        <v>41</v>
      </c>
      <c r="C14" s="280">
        <v>252.72061522484668</v>
      </c>
      <c r="D14" s="280">
        <v>251.48671296499671</v>
      </c>
      <c r="E14" s="280">
        <v>249.19801706056799</v>
      </c>
      <c r="F14" s="280">
        <v>246.04100369794642</v>
      </c>
      <c r="G14" s="281">
        <v>240.61291454249894</v>
      </c>
      <c r="I14" s="282" t="s">
        <v>52</v>
      </c>
      <c r="J14" s="283">
        <v>0.49064312197746318</v>
      </c>
      <c r="K14" s="283">
        <v>1.4135739143632531</v>
      </c>
      <c r="L14" s="283">
        <v>2.7148367249796079</v>
      </c>
      <c r="M14" s="283">
        <v>5.0320244469709063</v>
      </c>
      <c r="N14" s="283">
        <v>3.505603954246328</v>
      </c>
      <c r="O14" s="283">
        <v>7.1855315709414613</v>
      </c>
      <c r="P14" s="284">
        <v>7.4221604925722495</v>
      </c>
    </row>
    <row r="15" spans="2:18" s="89" customFormat="1" ht="17.25" customHeight="1">
      <c r="B15" s="279"/>
      <c r="C15" s="280"/>
      <c r="D15" s="280"/>
      <c r="E15" s="280"/>
      <c r="F15" s="285"/>
      <c r="G15" s="286"/>
      <c r="I15" s="282"/>
      <c r="J15" s="283"/>
      <c r="K15" s="283"/>
      <c r="L15" s="283"/>
      <c r="M15" s="283"/>
      <c r="N15" s="283"/>
      <c r="O15" s="283"/>
      <c r="P15" s="284"/>
    </row>
    <row r="16" spans="2:18" s="89" customFormat="1" ht="17.25" customHeight="1">
      <c r="B16" s="279" t="s">
        <v>93</v>
      </c>
      <c r="C16" s="280">
        <v>239.36533190848692</v>
      </c>
      <c r="D16" s="280">
        <v>238.25568068263343</v>
      </c>
      <c r="E16" s="280">
        <v>236.20325081496742</v>
      </c>
      <c r="F16" s="280">
        <v>233.37266063502929</v>
      </c>
      <c r="G16" s="281">
        <v>228.50944803888885</v>
      </c>
      <c r="I16" s="282" t="s">
        <v>53</v>
      </c>
      <c r="J16" s="283">
        <v>0.46573967205072453</v>
      </c>
      <c r="K16" s="283">
        <v>1.3387119282268323</v>
      </c>
      <c r="L16" s="283">
        <v>2.5678548880365915</v>
      </c>
      <c r="M16" s="283">
        <v>4.7507374258549451</v>
      </c>
      <c r="N16" s="283">
        <v>3.3142853905304248</v>
      </c>
      <c r="O16" s="283">
        <v>3.9179565690667717</v>
      </c>
      <c r="P16" s="284">
        <v>5.6953798558978974</v>
      </c>
    </row>
    <row r="17" spans="2:16" s="89" customFormat="1" ht="17.25" customHeight="1">
      <c r="B17" s="287"/>
      <c r="C17" s="280"/>
      <c r="D17" s="280"/>
      <c r="E17" s="280"/>
      <c r="F17" s="285"/>
      <c r="G17" s="286"/>
      <c r="I17" s="288"/>
      <c r="J17" s="283"/>
      <c r="K17" s="283"/>
      <c r="L17" s="283"/>
      <c r="M17" s="283"/>
      <c r="N17" s="283"/>
      <c r="O17" s="283"/>
      <c r="P17" s="284"/>
    </row>
    <row r="18" spans="2:16" s="89" customFormat="1" ht="17.25" customHeight="1">
      <c r="B18" s="279" t="s">
        <v>42</v>
      </c>
      <c r="C18" s="280">
        <v>240.60717910266743</v>
      </c>
      <c r="D18" s="280">
        <v>239.3971140753674</v>
      </c>
      <c r="E18" s="280">
        <v>237.21188736391667</v>
      </c>
      <c r="F18" s="280">
        <v>234.21423141963001</v>
      </c>
      <c r="G18" s="281">
        <v>228.83541614833746</v>
      </c>
      <c r="I18" s="282" t="s">
        <v>42</v>
      </c>
      <c r="J18" s="283">
        <v>0.50546349816025238</v>
      </c>
      <c r="K18" s="283">
        <v>1.4313328798492675</v>
      </c>
      <c r="L18" s="283">
        <v>2.729529988117374</v>
      </c>
      <c r="M18" s="283">
        <v>5.1442050153194696</v>
      </c>
      <c r="N18" s="283">
        <v>3.5297642710399701</v>
      </c>
      <c r="O18" s="283">
        <v>5.408587349136762</v>
      </c>
      <c r="P18" s="284">
        <v>6.3953091695622799</v>
      </c>
    </row>
    <row r="19" spans="2:16" s="89" customFormat="1" ht="17.25" customHeight="1">
      <c r="B19" s="279"/>
      <c r="C19" s="280"/>
      <c r="D19" s="280"/>
      <c r="E19" s="280"/>
      <c r="F19" s="285"/>
      <c r="G19" s="286"/>
      <c r="I19" s="282"/>
      <c r="J19" s="283"/>
      <c r="K19" s="283"/>
      <c r="L19" s="283"/>
      <c r="M19" s="283"/>
      <c r="N19" s="283"/>
      <c r="O19" s="283"/>
      <c r="P19" s="284"/>
    </row>
    <row r="20" spans="2:16" s="89" customFormat="1" ht="17.25" customHeight="1">
      <c r="B20" s="279" t="s">
        <v>43</v>
      </c>
      <c r="C20" s="280">
        <v>248.47488059100223</v>
      </c>
      <c r="D20" s="280">
        <v>247.19909337701424</v>
      </c>
      <c r="E20" s="280">
        <v>244.84965208657079</v>
      </c>
      <c r="F20" s="280">
        <v>241.57124232432142</v>
      </c>
      <c r="G20" s="281">
        <v>235.78804551401564</v>
      </c>
      <c r="I20" s="282" t="s">
        <v>43</v>
      </c>
      <c r="J20" s="283">
        <v>0.51609704411101909</v>
      </c>
      <c r="K20" s="283">
        <v>1.4805936923078411</v>
      </c>
      <c r="L20" s="283">
        <v>2.8578063349992355</v>
      </c>
      <c r="M20" s="283">
        <v>5.3806099666034557</v>
      </c>
      <c r="N20" s="283">
        <v>3.7118172212841305</v>
      </c>
      <c r="O20" s="283">
        <v>5.6804237938904878</v>
      </c>
      <c r="P20" s="284">
        <v>6.6771654887139764</v>
      </c>
    </row>
    <row r="21" spans="2:16" s="89" customFormat="1" ht="17.25" customHeight="1">
      <c r="B21" s="279"/>
      <c r="C21" s="280"/>
      <c r="D21" s="280"/>
      <c r="E21" s="280"/>
      <c r="F21" s="285"/>
      <c r="G21" s="286"/>
      <c r="I21" s="282"/>
      <c r="J21" s="283"/>
      <c r="K21" s="283"/>
      <c r="L21" s="283"/>
      <c r="M21" s="283"/>
      <c r="N21" s="283"/>
      <c r="O21" s="283"/>
      <c r="P21" s="284"/>
    </row>
    <row r="22" spans="2:16" s="89" customFormat="1" ht="17.25" customHeight="1">
      <c r="B22" s="279" t="s">
        <v>44</v>
      </c>
      <c r="C22" s="280">
        <v>246.398009068292</v>
      </c>
      <c r="D22" s="280">
        <v>245.15925706309329</v>
      </c>
      <c r="E22" s="280">
        <v>242.85782717464636</v>
      </c>
      <c r="F22" s="280">
        <v>239.66969017196246</v>
      </c>
      <c r="G22" s="281">
        <v>234.17722707484683</v>
      </c>
      <c r="I22" s="282" t="s">
        <v>44</v>
      </c>
      <c r="J22" s="283">
        <v>0.50528461378063216</v>
      </c>
      <c r="K22" s="283">
        <v>1.4577178486818054</v>
      </c>
      <c r="L22" s="283">
        <v>2.8073299095525917</v>
      </c>
      <c r="M22" s="283">
        <v>5.218603937751487</v>
      </c>
      <c r="N22" s="283">
        <v>3.6277513610218914</v>
      </c>
      <c r="O22" s="283">
        <v>5.4135748417326379</v>
      </c>
      <c r="P22" s="284">
        <v>6.4245051491873317</v>
      </c>
    </row>
    <row r="23" spans="2:16" s="89" customFormat="1" ht="17.25" customHeight="1">
      <c r="B23" s="287"/>
      <c r="C23" s="280"/>
      <c r="D23" s="280"/>
      <c r="E23" s="280"/>
      <c r="F23" s="285"/>
      <c r="G23" s="286"/>
      <c r="I23" s="289"/>
      <c r="J23" s="283"/>
      <c r="K23" s="283"/>
      <c r="L23" s="283"/>
      <c r="M23" s="283"/>
      <c r="N23" s="283"/>
      <c r="O23" s="283"/>
      <c r="P23" s="284"/>
    </row>
    <row r="24" spans="2:16" s="89" customFormat="1" ht="17.25" customHeight="1" thickBot="1">
      <c r="B24" s="290" t="s">
        <v>94</v>
      </c>
      <c r="C24" s="291">
        <v>238.72376576556476</v>
      </c>
      <c r="D24" s="291">
        <v>237.55556503800966</v>
      </c>
      <c r="E24" s="291">
        <v>235.39846236050226</v>
      </c>
      <c r="F24" s="291">
        <v>232.41857643402435</v>
      </c>
      <c r="G24" s="292">
        <v>227.27803617764138</v>
      </c>
      <c r="I24" s="293" t="s">
        <v>54</v>
      </c>
      <c r="J24" s="294">
        <v>0.49175893958459671</v>
      </c>
      <c r="K24" s="294">
        <v>1.412627496253549</v>
      </c>
      <c r="L24" s="294">
        <v>2.7128594573980758</v>
      </c>
      <c r="M24" s="294">
        <v>5.0360033817686389</v>
      </c>
      <c r="N24" s="294">
        <v>3.504387627526917</v>
      </c>
      <c r="O24" s="294">
        <v>5.2470088186822306</v>
      </c>
      <c r="P24" s="295">
        <v>6.2298701508242349</v>
      </c>
    </row>
    <row r="25" spans="2:16">
      <c r="B25" s="90" t="s">
        <v>29</v>
      </c>
      <c r="I25" s="296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297" t="str">
        <f>"IJG Money Market Index [single  returns] -as at "&amp; TEXT(Map!$N$16, " mmmm yyyy")</f>
        <v>IJG Money Market Index [single  returns] -as at  August 2022</v>
      </c>
      <c r="C27" s="298"/>
      <c r="D27" s="298"/>
      <c r="E27" s="298"/>
      <c r="F27" s="298"/>
      <c r="G27" s="299"/>
      <c r="I27" s="462" t="str">
        <f>"IJG Money Market Index Performance [single returns, %] -as at "&amp; TEXT(Map!$N$16, " mmmm yyyy")</f>
        <v>IJG Money Market Index Performance [single returns, %] -as at  August 2022</v>
      </c>
      <c r="J27" s="463"/>
      <c r="K27" s="463"/>
      <c r="L27" s="463"/>
      <c r="M27" s="463"/>
      <c r="N27" s="463"/>
      <c r="O27" s="463"/>
      <c r="P27" s="464"/>
    </row>
    <row r="28" spans="2:16" ht="18" customHeight="1">
      <c r="B28" s="271"/>
      <c r="C28" s="272" t="s">
        <v>32</v>
      </c>
      <c r="D28" s="272" t="s">
        <v>33</v>
      </c>
      <c r="E28" s="272" t="s">
        <v>34</v>
      </c>
      <c r="F28" s="272" t="s">
        <v>35</v>
      </c>
      <c r="G28" s="273" t="s">
        <v>36</v>
      </c>
      <c r="I28" s="300"/>
      <c r="J28" s="301" t="s">
        <v>8</v>
      </c>
      <c r="K28" s="302" t="s">
        <v>47</v>
      </c>
      <c r="L28" s="302" t="s">
        <v>48</v>
      </c>
      <c r="M28" s="302" t="s">
        <v>49</v>
      </c>
      <c r="N28" s="302" t="s">
        <v>12</v>
      </c>
      <c r="O28" s="302" t="s">
        <v>50</v>
      </c>
      <c r="P28" s="303" t="s">
        <v>51</v>
      </c>
    </row>
    <row r="29" spans="2:16" ht="18" customHeight="1">
      <c r="B29" s="279" t="s">
        <v>37</v>
      </c>
      <c r="C29" s="280">
        <v>236.73946759315589</v>
      </c>
      <c r="D29" s="280">
        <v>235.36050838939346</v>
      </c>
      <c r="E29" s="280">
        <v>232.89580855134986</v>
      </c>
      <c r="F29" s="280">
        <v>229.62563247033975</v>
      </c>
      <c r="G29" s="281">
        <v>224.12129517353947</v>
      </c>
      <c r="I29" s="304" t="s">
        <v>37</v>
      </c>
      <c r="J29" s="283">
        <v>0.58589234583101835</v>
      </c>
      <c r="K29" s="283">
        <v>1.6503770787951177</v>
      </c>
      <c r="L29" s="283">
        <v>3.0980143837970875</v>
      </c>
      <c r="M29" s="283">
        <v>5.6300640284298042</v>
      </c>
      <c r="N29" s="283">
        <v>3.9617631689577104</v>
      </c>
      <c r="O29" s="283">
        <v>5.1969229141576534</v>
      </c>
      <c r="P29" s="284">
        <v>6.1339573021118587</v>
      </c>
    </row>
    <row r="30" spans="2:16" ht="18" customHeight="1">
      <c r="B30" s="279"/>
      <c r="C30" s="280"/>
      <c r="D30" s="280"/>
      <c r="E30" s="280"/>
      <c r="F30" s="285"/>
      <c r="G30" s="286"/>
      <c r="I30" s="304"/>
      <c r="J30" s="283"/>
      <c r="K30" s="283"/>
      <c r="L30" s="283"/>
      <c r="M30" s="283"/>
      <c r="N30" s="283"/>
      <c r="O30" s="283"/>
      <c r="P30" s="284"/>
    </row>
    <row r="31" spans="2:16" ht="18" customHeight="1">
      <c r="B31" s="279" t="s">
        <v>38</v>
      </c>
      <c r="C31" s="280">
        <v>195.87286811809574</v>
      </c>
      <c r="D31" s="280">
        <v>195.1377119316756</v>
      </c>
      <c r="E31" s="280">
        <v>193.78556165205308</v>
      </c>
      <c r="F31" s="280">
        <v>191.97362986484137</v>
      </c>
      <c r="G31" s="281">
        <v>189.15496028276272</v>
      </c>
      <c r="I31" s="304" t="s">
        <v>38</v>
      </c>
      <c r="J31" s="283">
        <v>0.37673711510850527</v>
      </c>
      <c r="K31" s="283">
        <v>1.0771217670955568</v>
      </c>
      <c r="L31" s="283">
        <v>2.0311322216492123</v>
      </c>
      <c r="M31" s="283">
        <v>3.5515367005393816</v>
      </c>
      <c r="N31" s="283">
        <v>2.5850040562267029</v>
      </c>
      <c r="O31" s="283">
        <v>3.6304990614708599</v>
      </c>
      <c r="P31" s="284">
        <v>4.4829833501860872</v>
      </c>
    </row>
    <row r="32" spans="2:16" ht="18" customHeight="1">
      <c r="B32" s="279"/>
      <c r="C32" s="280"/>
      <c r="D32" s="280"/>
      <c r="E32" s="280"/>
      <c r="F32" s="285"/>
      <c r="G32" s="286"/>
      <c r="I32" s="304"/>
      <c r="J32" s="283"/>
      <c r="K32" s="283"/>
      <c r="L32" s="283"/>
      <c r="M32" s="283"/>
      <c r="N32" s="283"/>
      <c r="O32" s="283"/>
      <c r="P32" s="284"/>
    </row>
    <row r="33" spans="2:16" ht="18" customHeight="1">
      <c r="B33" s="279" t="s">
        <v>39</v>
      </c>
      <c r="C33" s="280">
        <v>225.09249844186002</v>
      </c>
      <c r="D33" s="280">
        <v>224.05578436423343</v>
      </c>
      <c r="E33" s="280">
        <v>222.24770823744277</v>
      </c>
      <c r="F33" s="280">
        <v>219.76510143542509</v>
      </c>
      <c r="G33" s="281">
        <v>215.25848051438186</v>
      </c>
      <c r="I33" s="304" t="s">
        <v>39</v>
      </c>
      <c r="J33" s="283">
        <v>0.46270355419222309</v>
      </c>
      <c r="K33" s="283">
        <v>1.2800087915318281</v>
      </c>
      <c r="L33" s="283">
        <v>2.424132390283229</v>
      </c>
      <c r="M33" s="283">
        <v>4.5684694530867098</v>
      </c>
      <c r="N33" s="283">
        <v>3.139556980194369</v>
      </c>
      <c r="O33" s="283">
        <v>4.66161326740131</v>
      </c>
      <c r="P33" s="284">
        <v>5.7126039888921065</v>
      </c>
    </row>
    <row r="34" spans="2:16" ht="18" customHeight="1">
      <c r="B34" s="279"/>
      <c r="C34" s="280"/>
      <c r="D34" s="280"/>
      <c r="E34" s="280"/>
      <c r="F34" s="285"/>
      <c r="G34" s="286"/>
      <c r="I34" s="304"/>
      <c r="J34" s="283"/>
      <c r="K34" s="283"/>
      <c r="L34" s="283"/>
      <c r="M34" s="283"/>
      <c r="N34" s="283"/>
      <c r="O34" s="283"/>
      <c r="P34" s="284"/>
    </row>
    <row r="35" spans="2:16" ht="18" customHeight="1">
      <c r="B35" s="279" t="s">
        <v>40</v>
      </c>
      <c r="C35" s="280">
        <v>236.21184922510719</v>
      </c>
      <c r="D35" s="280">
        <v>234.94115191686672</v>
      </c>
      <c r="E35" s="280">
        <v>232.6765400370403</v>
      </c>
      <c r="F35" s="280">
        <v>229.60798803820967</v>
      </c>
      <c r="G35" s="281">
        <v>224.51054653799565</v>
      </c>
      <c r="I35" s="304" t="s">
        <v>40</v>
      </c>
      <c r="J35" s="283">
        <v>0.5408576989909708</v>
      </c>
      <c r="K35" s="283">
        <v>1.5194093858813984</v>
      </c>
      <c r="L35" s="283">
        <v>2.8761460972335895</v>
      </c>
      <c r="M35" s="283">
        <v>5.2119167083900075</v>
      </c>
      <c r="N35" s="283">
        <v>3.6655073097920932</v>
      </c>
      <c r="O35" s="283">
        <v>5.0304953468959468</v>
      </c>
      <c r="P35" s="284">
        <v>6.0779945632774224</v>
      </c>
    </row>
    <row r="36" spans="2:16" ht="18" customHeight="1">
      <c r="B36" s="279"/>
      <c r="C36" s="280"/>
      <c r="D36" s="280"/>
      <c r="E36" s="280"/>
      <c r="F36" s="285"/>
      <c r="G36" s="286"/>
      <c r="I36" s="304"/>
      <c r="J36" s="283"/>
      <c r="K36" s="283"/>
      <c r="L36" s="283"/>
      <c r="M36" s="283"/>
      <c r="N36" s="283"/>
      <c r="O36" s="283"/>
      <c r="P36" s="284"/>
    </row>
    <row r="37" spans="2:16" ht="18" customHeight="1">
      <c r="B37" s="279" t="s">
        <v>41</v>
      </c>
      <c r="C37" s="280">
        <v>249.70986685618632</v>
      </c>
      <c r="D37" s="280">
        <v>248.14906445372466</v>
      </c>
      <c r="E37" s="280">
        <v>245.3673972476893</v>
      </c>
      <c r="F37" s="280">
        <v>241.62256105195843</v>
      </c>
      <c r="G37" s="281">
        <v>235.48202552781626</v>
      </c>
      <c r="I37" s="304" t="s">
        <v>52</v>
      </c>
      <c r="J37" s="283">
        <v>0.62897775008647905</v>
      </c>
      <c r="K37" s="283">
        <v>1.769782643173845</v>
      </c>
      <c r="L37" s="283">
        <v>3.3470822298290237</v>
      </c>
      <c r="M37" s="283">
        <v>6.0420073661585638</v>
      </c>
      <c r="N37" s="283">
        <v>4.2696378363077159</v>
      </c>
      <c r="O37" s="283">
        <v>5.5585335085835519</v>
      </c>
      <c r="P37" s="284">
        <v>6.5971408590368208</v>
      </c>
    </row>
    <row r="38" spans="2:16" ht="18" customHeight="1">
      <c r="B38" s="279"/>
      <c r="C38" s="280"/>
      <c r="D38" s="280"/>
      <c r="E38" s="280"/>
      <c r="F38" s="285"/>
      <c r="G38" s="286"/>
      <c r="I38" s="304"/>
      <c r="J38" s="283"/>
      <c r="K38" s="283"/>
      <c r="L38" s="283"/>
      <c r="M38" s="283"/>
      <c r="N38" s="283"/>
      <c r="O38" s="283"/>
      <c r="P38" s="284"/>
    </row>
    <row r="39" spans="2:16" ht="18" customHeight="1">
      <c r="B39" s="279" t="s">
        <v>93</v>
      </c>
      <c r="C39" s="280">
        <v>237.21508215026424</v>
      </c>
      <c r="D39" s="280">
        <v>235.86970766388004</v>
      </c>
      <c r="E39" s="280">
        <v>233.47109821779478</v>
      </c>
      <c r="F39" s="280">
        <v>230.23529966784571</v>
      </c>
      <c r="G39" s="281">
        <v>224.88843220974383</v>
      </c>
      <c r="I39" s="304" t="s">
        <v>55</v>
      </c>
      <c r="J39" s="283">
        <v>0.57038883869793278</v>
      </c>
      <c r="K39" s="283">
        <v>1.6036177330081669</v>
      </c>
      <c r="L39" s="283">
        <v>3.0315865953170817</v>
      </c>
      <c r="M39" s="283">
        <v>5.481228989592446</v>
      </c>
      <c r="N39" s="283">
        <v>3.8716225625657907</v>
      </c>
      <c r="O39" s="283">
        <v>5.1600834333857204</v>
      </c>
      <c r="P39" s="284">
        <v>6.1717582489172473</v>
      </c>
    </row>
    <row r="40" spans="2:16" ht="18" customHeight="1">
      <c r="B40" s="287"/>
      <c r="C40" s="280"/>
      <c r="D40" s="280"/>
      <c r="E40" s="280"/>
      <c r="F40" s="285"/>
      <c r="G40" s="286"/>
      <c r="I40" s="305"/>
      <c r="J40" s="283"/>
      <c r="K40" s="283"/>
      <c r="L40" s="283"/>
      <c r="M40" s="283"/>
      <c r="N40" s="283"/>
      <c r="O40" s="283"/>
      <c r="P40" s="284"/>
    </row>
    <row r="41" spans="2:16" ht="18" customHeight="1">
      <c r="B41" s="279" t="s">
        <v>42</v>
      </c>
      <c r="C41" s="280">
        <v>239.32196061447482</v>
      </c>
      <c r="D41" s="280">
        <v>238.03006395686435</v>
      </c>
      <c r="E41" s="280">
        <v>235.66026197688683</v>
      </c>
      <c r="F41" s="280">
        <v>232.57678454144406</v>
      </c>
      <c r="G41" s="281">
        <v>227.15315550460292</v>
      </c>
      <c r="I41" s="304" t="s">
        <v>42</v>
      </c>
      <c r="J41" s="283">
        <v>0.54274516257937222</v>
      </c>
      <c r="K41" s="283">
        <v>1.5538040257067731</v>
      </c>
      <c r="L41" s="283">
        <v>2.9001931926824875</v>
      </c>
      <c r="M41" s="283">
        <v>5.3570926993463219</v>
      </c>
      <c r="N41" s="283">
        <v>3.7236258040379777</v>
      </c>
      <c r="O41" s="283">
        <v>5.3657602876723942</v>
      </c>
      <c r="P41" s="284">
        <v>6.3539668518233006</v>
      </c>
    </row>
    <row r="42" spans="2:16" ht="18" customHeight="1">
      <c r="B42" s="279"/>
      <c r="C42" s="280"/>
      <c r="D42" s="280"/>
      <c r="E42" s="280"/>
      <c r="F42" s="285"/>
      <c r="G42" s="286"/>
      <c r="I42" s="304"/>
      <c r="J42" s="283"/>
      <c r="K42" s="283"/>
      <c r="L42" s="283"/>
      <c r="M42" s="283"/>
      <c r="N42" s="283"/>
      <c r="O42" s="283"/>
      <c r="P42" s="284"/>
    </row>
    <row r="43" spans="2:16" ht="18" customHeight="1">
      <c r="B43" s="279" t="s">
        <v>43</v>
      </c>
      <c r="C43" s="280">
        <v>246.24947429882471</v>
      </c>
      <c r="D43" s="280">
        <v>244.76393544163329</v>
      </c>
      <c r="E43" s="280">
        <v>242.13534913660706</v>
      </c>
      <c r="F43" s="280">
        <v>238.67706948162382</v>
      </c>
      <c r="G43" s="281">
        <v>232.61557366327236</v>
      </c>
      <c r="I43" s="304" t="s">
        <v>43</v>
      </c>
      <c r="J43" s="283">
        <v>0.60692718251609268</v>
      </c>
      <c r="K43" s="283">
        <v>1.6991014227734969</v>
      </c>
      <c r="L43" s="283">
        <v>3.1726570271904064</v>
      </c>
      <c r="M43" s="283">
        <v>5.861129769104978</v>
      </c>
      <c r="N43" s="283">
        <v>4.0770278438125862</v>
      </c>
      <c r="O43" s="283">
        <v>5.5970733238359438</v>
      </c>
      <c r="P43" s="284">
        <v>6.5834068735800777</v>
      </c>
    </row>
    <row r="44" spans="2:16" ht="18" customHeight="1">
      <c r="B44" s="279"/>
      <c r="C44" s="280"/>
      <c r="D44" s="280"/>
      <c r="E44" s="280"/>
      <c r="F44" s="285"/>
      <c r="G44" s="286"/>
      <c r="I44" s="304"/>
      <c r="J44" s="283"/>
      <c r="K44" s="283"/>
      <c r="L44" s="283"/>
      <c r="M44" s="283"/>
      <c r="N44" s="283"/>
      <c r="O44" s="283"/>
      <c r="P44" s="284"/>
    </row>
    <row r="45" spans="2:16" ht="18" customHeight="1">
      <c r="B45" s="279" t="s">
        <v>44</v>
      </c>
      <c r="C45" s="280">
        <v>242.51046622464941</v>
      </c>
      <c r="D45" s="280">
        <v>240.95149120616412</v>
      </c>
      <c r="E45" s="280">
        <v>238.17192741868701</v>
      </c>
      <c r="F45" s="280">
        <v>234.51594951235762</v>
      </c>
      <c r="G45" s="281">
        <v>228.31868042565924</v>
      </c>
      <c r="I45" s="304" t="s">
        <v>44</v>
      </c>
      <c r="J45" s="283">
        <v>0.64700783161013575</v>
      </c>
      <c r="K45" s="283">
        <v>1.8215995701019727</v>
      </c>
      <c r="L45" s="283">
        <v>3.408943711041923</v>
      </c>
      <c r="M45" s="283">
        <v>6.2157795290915807</v>
      </c>
      <c r="N45" s="283">
        <v>4.3584774214720845</v>
      </c>
      <c r="O45" s="283">
        <v>5.3728278617403813</v>
      </c>
      <c r="P45" s="284">
        <v>6.2108118105355326</v>
      </c>
    </row>
    <row r="46" spans="2:16" ht="18" customHeight="1">
      <c r="B46" s="306"/>
      <c r="C46" s="280"/>
      <c r="D46" s="280"/>
      <c r="E46" s="280"/>
      <c r="F46" s="285"/>
      <c r="G46" s="286"/>
      <c r="I46" s="307"/>
      <c r="J46" s="283"/>
      <c r="K46" s="283"/>
      <c r="L46" s="283"/>
      <c r="M46" s="283"/>
      <c r="N46" s="283"/>
      <c r="O46" s="283"/>
      <c r="P46" s="284"/>
    </row>
    <row r="47" spans="2:16" ht="21.75" thickBot="1">
      <c r="B47" s="318" t="s">
        <v>95</v>
      </c>
      <c r="C47" s="291">
        <v>238.72376576556476</v>
      </c>
      <c r="D47" s="291">
        <v>237.55556503800966</v>
      </c>
      <c r="E47" s="291">
        <v>235.39846236050226</v>
      </c>
      <c r="F47" s="291">
        <v>232.41857643402435</v>
      </c>
      <c r="G47" s="292">
        <v>227.27803617764138</v>
      </c>
      <c r="I47" s="308" t="s">
        <v>56</v>
      </c>
      <c r="J47" s="294">
        <v>0.49175893958459671</v>
      </c>
      <c r="K47" s="294">
        <v>1.412627496253549</v>
      </c>
      <c r="L47" s="294">
        <v>2.7128594573980758</v>
      </c>
      <c r="M47" s="294">
        <v>5.0360033817686389</v>
      </c>
      <c r="N47" s="294">
        <v>3.504387627526917</v>
      </c>
      <c r="O47" s="294">
        <v>5.2470088186822306</v>
      </c>
      <c r="P47" s="295">
        <v>6.2298701508242349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09" t="str">
        <f>"IJG Money Market Index Weights (%) - as at"&amp; TEXT(Map!$N$16, " mmmm yyyy")</f>
        <v>IJG Money Market Index Weights (%) - as at August 2022</v>
      </c>
      <c r="C51" s="310"/>
      <c r="D51" s="310"/>
      <c r="E51" s="310"/>
      <c r="F51" s="310"/>
      <c r="G51" s="311"/>
    </row>
    <row r="52" spans="2:7">
      <c r="B52" s="312"/>
      <c r="C52" s="272" t="s">
        <v>32</v>
      </c>
      <c r="D52" s="272" t="s">
        <v>33</v>
      </c>
      <c r="E52" s="272" t="s">
        <v>34</v>
      </c>
      <c r="F52" s="272" t="s">
        <v>35</v>
      </c>
      <c r="G52" s="273" t="s">
        <v>36</v>
      </c>
    </row>
    <row r="53" spans="2:7">
      <c r="B53" s="313"/>
      <c r="C53" s="314"/>
      <c r="D53" s="315"/>
      <c r="E53" s="315"/>
      <c r="F53" s="315"/>
      <c r="G53" s="316"/>
    </row>
    <row r="54" spans="2:7">
      <c r="B54" s="317" t="s">
        <v>38</v>
      </c>
      <c r="C54" s="280">
        <v>15</v>
      </c>
      <c r="D54" s="280">
        <v>15</v>
      </c>
      <c r="E54" s="280">
        <v>15</v>
      </c>
      <c r="F54" s="280">
        <v>15</v>
      </c>
      <c r="G54" s="281">
        <v>15</v>
      </c>
    </row>
    <row r="55" spans="2:7">
      <c r="B55" s="317"/>
      <c r="C55" s="280"/>
      <c r="D55" s="280"/>
      <c r="E55" s="280"/>
      <c r="F55" s="285"/>
      <c r="G55" s="286"/>
    </row>
    <row r="56" spans="2:7">
      <c r="B56" s="317" t="s">
        <v>39</v>
      </c>
      <c r="C56" s="280">
        <v>4.483492617697415</v>
      </c>
      <c r="D56" s="280">
        <v>4.483492617697415</v>
      </c>
      <c r="E56" s="280">
        <v>4.5943224301730616</v>
      </c>
      <c r="F56" s="280">
        <v>4.6117388677812601</v>
      </c>
      <c r="G56" s="281">
        <v>4.9737314368089942</v>
      </c>
    </row>
    <row r="57" spans="2:7">
      <c r="B57" s="317"/>
      <c r="C57" s="280"/>
      <c r="D57" s="280"/>
      <c r="E57" s="280"/>
      <c r="F57" s="285"/>
      <c r="G57" s="286"/>
    </row>
    <row r="58" spans="2:7">
      <c r="B58" s="317" t="s">
        <v>40</v>
      </c>
      <c r="C58" s="280">
        <v>2.1364526598151414</v>
      </c>
      <c r="D58" s="280">
        <v>2.1364526598151414</v>
      </c>
      <c r="E58" s="280">
        <v>2.1892647569547177</v>
      </c>
      <c r="F58" s="280">
        <v>2.1975639552863186</v>
      </c>
      <c r="G58" s="281">
        <v>2.3700589391923708</v>
      </c>
    </row>
    <row r="59" spans="2:7">
      <c r="B59" s="317"/>
      <c r="C59" s="280"/>
      <c r="D59" s="280"/>
      <c r="E59" s="280"/>
      <c r="F59" s="285"/>
      <c r="G59" s="286"/>
    </row>
    <row r="60" spans="2:7">
      <c r="B60" s="317" t="s">
        <v>41</v>
      </c>
      <c r="C60" s="280">
        <v>21.237657959537952</v>
      </c>
      <c r="D60" s="280">
        <v>21.237657959537952</v>
      </c>
      <c r="E60" s="280">
        <v>21.762642798318918</v>
      </c>
      <c r="F60" s="280">
        <v>21.845141951621081</v>
      </c>
      <c r="G60" s="281">
        <v>23.559848547670683</v>
      </c>
    </row>
    <row r="61" spans="2:7">
      <c r="B61" s="317"/>
      <c r="C61" s="280"/>
      <c r="D61" s="280"/>
      <c r="E61" s="280"/>
      <c r="F61" s="285"/>
      <c r="G61" s="286"/>
    </row>
    <row r="62" spans="2:7">
      <c r="B62" s="317" t="s">
        <v>42</v>
      </c>
      <c r="C62" s="280">
        <v>7.1815714299938174</v>
      </c>
      <c r="D62" s="280">
        <v>7.1815714299938174</v>
      </c>
      <c r="E62" s="280">
        <v>7.2144778337845858</v>
      </c>
      <c r="F62" s="280">
        <v>7.0752394872683739</v>
      </c>
      <c r="G62" s="281">
        <v>6.9881317499815747</v>
      </c>
    </row>
    <row r="63" spans="2:7" ht="14.45" customHeight="1">
      <c r="B63" s="317"/>
      <c r="C63" s="280"/>
      <c r="D63" s="280"/>
      <c r="E63" s="280"/>
      <c r="F63" s="285"/>
      <c r="G63" s="286"/>
    </row>
    <row r="64" spans="2:7">
      <c r="B64" s="317" t="s">
        <v>43</v>
      </c>
      <c r="C64" s="280">
        <v>13.621648506303091</v>
      </c>
      <c r="D64" s="280">
        <v>13.621648506303091</v>
      </c>
      <c r="E64" s="280">
        <v>12.736565737549862</v>
      </c>
      <c r="F64" s="280">
        <v>13.264460508771419</v>
      </c>
      <c r="G64" s="281">
        <v>12.934894847024719</v>
      </c>
    </row>
    <row r="65" spans="2:7">
      <c r="B65" s="317"/>
      <c r="C65" s="280"/>
      <c r="D65" s="280"/>
      <c r="E65" s="280"/>
      <c r="F65" s="285"/>
      <c r="G65" s="286"/>
    </row>
    <row r="66" spans="2:7" ht="21.75" thickBot="1">
      <c r="B66" s="318" t="s">
        <v>44</v>
      </c>
      <c r="C66" s="291">
        <v>36.33917682665259</v>
      </c>
      <c r="D66" s="291">
        <v>36.33917682665259</v>
      </c>
      <c r="E66" s="291">
        <v>36.502726443218855</v>
      </c>
      <c r="F66" s="291">
        <v>36.005855229271539</v>
      </c>
      <c r="G66" s="292">
        <v>34.17333447932166</v>
      </c>
    </row>
    <row r="67" spans="2:7">
      <c r="B67" s="90" t="s">
        <v>29</v>
      </c>
      <c r="C67" s="280"/>
      <c r="D67" s="280"/>
      <c r="E67" s="280"/>
      <c r="F67" s="280"/>
      <c r="G67" s="280"/>
    </row>
    <row r="68" spans="2:7" ht="14.45" customHeight="1"/>
    <row r="69" spans="2:7" ht="21.75" thickBot="1"/>
    <row r="70" spans="2:7">
      <c r="B70" s="319" t="str">
        <f>"Average Days to Maturity - as at"&amp; TEXT(Map!$N$16, " mmmm yyyy")</f>
        <v>Average Days to Maturity - as at August 2022</v>
      </c>
      <c r="C70" s="320"/>
      <c r="D70" s="320"/>
      <c r="E70" s="320"/>
      <c r="F70" s="320"/>
      <c r="G70" s="321"/>
    </row>
    <row r="71" spans="2:7">
      <c r="B71" s="312"/>
      <c r="C71" s="272" t="s">
        <v>32</v>
      </c>
      <c r="D71" s="272" t="s">
        <v>33</v>
      </c>
      <c r="E71" s="272" t="s">
        <v>34</v>
      </c>
      <c r="F71" s="272" t="s">
        <v>35</v>
      </c>
      <c r="G71" s="273" t="s">
        <v>36</v>
      </c>
    </row>
    <row r="72" spans="2:7">
      <c r="B72" s="313"/>
      <c r="C72" s="314"/>
      <c r="D72" s="315"/>
      <c r="E72" s="315"/>
      <c r="F72" s="315"/>
      <c r="G72" s="316"/>
    </row>
    <row r="73" spans="2:7">
      <c r="B73" s="317" t="s">
        <v>38</v>
      </c>
      <c r="C73" s="280">
        <v>0.15</v>
      </c>
      <c r="D73" s="280">
        <v>0.15</v>
      </c>
      <c r="E73" s="280">
        <v>0.15</v>
      </c>
      <c r="F73" s="280">
        <v>0.15</v>
      </c>
      <c r="G73" s="281">
        <v>0.15</v>
      </c>
    </row>
    <row r="74" spans="2:7">
      <c r="B74" s="317"/>
      <c r="C74" s="280"/>
      <c r="D74" s="280"/>
      <c r="E74" s="280"/>
      <c r="F74" s="280"/>
      <c r="G74" s="281"/>
    </row>
    <row r="75" spans="2:7">
      <c r="B75" s="317" t="s">
        <v>39</v>
      </c>
      <c r="C75" s="280">
        <v>2.0624066041408109</v>
      </c>
      <c r="D75" s="280">
        <v>2.0624066041408109</v>
      </c>
      <c r="E75" s="280">
        <v>2.0624066041408109</v>
      </c>
      <c r="F75" s="280">
        <v>2.0624066041408109</v>
      </c>
      <c r="G75" s="281">
        <v>2.0624066041408109</v>
      </c>
    </row>
    <row r="76" spans="2:7">
      <c r="B76" s="317"/>
      <c r="C76" s="280"/>
      <c r="D76" s="280"/>
      <c r="E76" s="280"/>
      <c r="F76" s="285"/>
      <c r="G76" s="286"/>
    </row>
    <row r="77" spans="2:7">
      <c r="B77" s="317" t="s">
        <v>40</v>
      </c>
      <c r="C77" s="280">
        <v>1.9441719204317789</v>
      </c>
      <c r="D77" s="280">
        <v>1.9441719204317789</v>
      </c>
      <c r="E77" s="280">
        <v>1.9441719204317789</v>
      </c>
      <c r="F77" s="280">
        <v>1.9441719204317789</v>
      </c>
      <c r="G77" s="281">
        <v>1.9441719204317789</v>
      </c>
    </row>
    <row r="78" spans="2:7">
      <c r="B78" s="317"/>
      <c r="C78" s="280"/>
      <c r="D78" s="280"/>
      <c r="E78" s="280"/>
      <c r="F78" s="285"/>
      <c r="G78" s="286"/>
    </row>
    <row r="79" spans="2:7">
      <c r="B79" s="317" t="s">
        <v>41</v>
      </c>
      <c r="C79" s="280">
        <v>38.475557003362916</v>
      </c>
      <c r="D79" s="280">
        <v>38.475557003362916</v>
      </c>
      <c r="E79" s="280">
        <v>38.475557003362916</v>
      </c>
      <c r="F79" s="280">
        <v>38.475557003362916</v>
      </c>
      <c r="G79" s="281">
        <v>38.475557003362916</v>
      </c>
    </row>
    <row r="80" spans="2:7">
      <c r="B80" s="317"/>
      <c r="C80" s="280"/>
      <c r="D80" s="280"/>
      <c r="E80" s="280"/>
      <c r="F80" s="285"/>
      <c r="G80" s="286"/>
    </row>
    <row r="81" spans="2:10">
      <c r="B81" s="317" t="s">
        <v>42</v>
      </c>
      <c r="C81" s="280">
        <v>3.303522857797156</v>
      </c>
      <c r="D81" s="280">
        <v>3.303522857797156</v>
      </c>
      <c r="E81" s="280">
        <v>3.303522857797156</v>
      </c>
      <c r="F81" s="280">
        <v>3.303522857797156</v>
      </c>
      <c r="G81" s="281">
        <v>3.303522857797156</v>
      </c>
    </row>
    <row r="82" spans="2:10">
      <c r="B82" s="317"/>
      <c r="C82" s="280"/>
      <c r="D82" s="280"/>
      <c r="E82" s="280"/>
      <c r="F82" s="285"/>
      <c r="G82" s="286"/>
    </row>
    <row r="83" spans="2:10">
      <c r="B83" s="317" t="s">
        <v>43</v>
      </c>
      <c r="C83" s="280">
        <v>12.395700140735814</v>
      </c>
      <c r="D83" s="280">
        <v>12.395700140735814</v>
      </c>
      <c r="E83" s="280">
        <v>12.395700140735814</v>
      </c>
      <c r="F83" s="280">
        <v>12.395700140735814</v>
      </c>
      <c r="G83" s="281">
        <v>12.395700140735814</v>
      </c>
    </row>
    <row r="84" spans="2:10">
      <c r="B84" s="317"/>
      <c r="C84" s="280"/>
      <c r="D84" s="280"/>
      <c r="E84" s="280"/>
      <c r="F84" s="285"/>
      <c r="G84" s="286"/>
    </row>
    <row r="85" spans="2:10">
      <c r="B85" s="317" t="s">
        <v>44</v>
      </c>
      <c r="C85" s="280">
        <v>65.834475350952275</v>
      </c>
      <c r="D85" s="280">
        <v>65.834475350952275</v>
      </c>
      <c r="E85" s="280">
        <v>65.834475350952275</v>
      </c>
      <c r="F85" s="280">
        <v>65.834475350952275</v>
      </c>
      <c r="G85" s="281">
        <v>65.834475350952275</v>
      </c>
    </row>
    <row r="86" spans="2:10">
      <c r="B86" s="322"/>
      <c r="C86" s="280"/>
      <c r="D86" s="280"/>
      <c r="E86" s="280"/>
      <c r="F86" s="285"/>
      <c r="G86" s="286"/>
    </row>
    <row r="87" spans="2:10" ht="21.75" thickBot="1">
      <c r="B87" s="318" t="s">
        <v>46</v>
      </c>
      <c r="C87" s="291">
        <v>124.16583387742074</v>
      </c>
      <c r="D87" s="291">
        <v>124.16583387742074</v>
      </c>
      <c r="E87" s="291">
        <v>124.16583387742074</v>
      </c>
      <c r="F87" s="291">
        <v>124.16583387742074</v>
      </c>
      <c r="G87" s="292">
        <v>124.16583387742074</v>
      </c>
    </row>
    <row r="88" spans="2:10">
      <c r="B88" s="90" t="s">
        <v>29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02" t="s">
        <v>45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 t="s">
        <v>7</v>
      </c>
      <c r="P2" s="418" t="s">
        <v>7</v>
      </c>
      <c r="Q2" s="418"/>
      <c r="R2" s="61"/>
    </row>
    <row r="3" spans="2:18" ht="14.25" thickBot="1"/>
    <row r="4" spans="2:18" ht="15" customHeight="1" thickBot="1">
      <c r="B4" s="465" t="str">
        <f>"IJG Money Market Index [average returns] - "&amp; TEXT(Map!$N$16, " mmmm yyyy")</f>
        <v>IJG Money Market Index [average returns] -  August 2022</v>
      </c>
      <c r="C4" s="466"/>
      <c r="D4" s="466"/>
      <c r="E4" s="466"/>
      <c r="F4" s="466"/>
      <c r="G4" s="467"/>
      <c r="H4" s="68"/>
      <c r="I4" s="468" t="str">
        <f>"IJG Money Market Index Performance [average returns, %] - "&amp; TEXT(Map!$N$16, " mmmm yyyy")</f>
        <v>IJG Money Market Index Performance [average returns, %] -  August 2022</v>
      </c>
      <c r="J4" s="469"/>
      <c r="K4" s="469"/>
      <c r="L4" s="469"/>
      <c r="M4" s="469"/>
      <c r="N4" s="469"/>
      <c r="O4" s="469"/>
      <c r="P4" s="469"/>
      <c r="Q4" s="470"/>
      <c r="R4" s="69"/>
    </row>
    <row r="5" spans="2:18">
      <c r="B5" s="185"/>
      <c r="C5" s="133" t="s">
        <v>32</v>
      </c>
      <c r="D5" s="133" t="s">
        <v>33</v>
      </c>
      <c r="E5" s="133" t="s">
        <v>34</v>
      </c>
      <c r="F5" s="133" t="s">
        <v>35</v>
      </c>
      <c r="G5" s="184" t="s">
        <v>36</v>
      </c>
      <c r="H5" s="70"/>
      <c r="I5" s="323"/>
      <c r="J5" s="163" t="s">
        <v>8</v>
      </c>
      <c r="K5" s="163" t="s">
        <v>47</v>
      </c>
      <c r="L5" s="163" t="s">
        <v>48</v>
      </c>
      <c r="M5" s="163" t="s">
        <v>49</v>
      </c>
      <c r="N5" s="163" t="s">
        <v>12</v>
      </c>
      <c r="O5" s="163" t="s">
        <v>59</v>
      </c>
      <c r="P5" s="163" t="s">
        <v>60</v>
      </c>
      <c r="Q5" s="164" t="s">
        <v>134</v>
      </c>
      <c r="R5" s="71"/>
    </row>
    <row r="6" spans="2:18" ht="14.45" customHeight="1">
      <c r="B6" s="185"/>
      <c r="C6" s="324"/>
      <c r="D6" s="324"/>
      <c r="E6" s="324"/>
      <c r="F6" s="324"/>
      <c r="G6" s="325"/>
      <c r="H6" s="72"/>
      <c r="I6" s="326"/>
      <c r="J6" s="11"/>
      <c r="K6" s="11"/>
      <c r="L6" s="11"/>
      <c r="M6" s="11"/>
      <c r="N6" s="11"/>
      <c r="O6" s="11"/>
      <c r="P6" s="11"/>
      <c r="Q6" s="336"/>
      <c r="R6" s="73"/>
    </row>
    <row r="7" spans="2:18" ht="14.45" customHeight="1">
      <c r="B7" s="165" t="s">
        <v>37</v>
      </c>
      <c r="C7" s="327">
        <v>563.10347056548869</v>
      </c>
      <c r="D7" s="327">
        <v>560.24093502610594</v>
      </c>
      <c r="E7" s="327">
        <v>554.89981893210233</v>
      </c>
      <c r="F7" s="327">
        <v>547.65011418990764</v>
      </c>
      <c r="G7" s="328">
        <v>534.94823479047147</v>
      </c>
      <c r="H7" s="160"/>
      <c r="I7" s="180" t="s">
        <v>37</v>
      </c>
      <c r="J7" s="327">
        <v>0.51094723009652565</v>
      </c>
      <c r="K7" s="327">
        <v>1.4784022905565575</v>
      </c>
      <c r="L7" s="327">
        <v>2.8217571721754986</v>
      </c>
      <c r="M7" s="327">
        <v>5.2631701431905986</v>
      </c>
      <c r="N7" s="327">
        <v>3.6724601213053987</v>
      </c>
      <c r="O7" s="327">
        <v>5.5647920680843121</v>
      </c>
      <c r="P7" s="327">
        <v>6.5158589781765253</v>
      </c>
      <c r="Q7" s="328">
        <v>6.5420867545384453</v>
      </c>
      <c r="R7" s="74"/>
    </row>
    <row r="8" spans="2:18" ht="14.45" customHeight="1">
      <c r="B8" s="165"/>
      <c r="C8" s="327"/>
      <c r="D8" s="327"/>
      <c r="E8" s="327"/>
      <c r="F8" s="327"/>
      <c r="G8" s="328"/>
      <c r="H8" s="160"/>
      <c r="I8" s="180"/>
      <c r="J8" s="327"/>
      <c r="K8" s="327"/>
      <c r="L8" s="327"/>
      <c r="M8" s="327"/>
      <c r="N8" s="327"/>
      <c r="O8" s="327"/>
      <c r="P8" s="327"/>
      <c r="Q8" s="328"/>
      <c r="R8" s="73"/>
    </row>
    <row r="9" spans="2:18" ht="14.45" customHeight="1">
      <c r="B9" s="165" t="s">
        <v>38</v>
      </c>
      <c r="C9" s="327">
        <v>410.41430950007924</v>
      </c>
      <c r="D9" s="327">
        <v>408.84689194580972</v>
      </c>
      <c r="E9" s="327">
        <v>405.92798273147719</v>
      </c>
      <c r="F9" s="327">
        <v>402.13560992013527</v>
      </c>
      <c r="G9" s="328">
        <v>395.96093598439916</v>
      </c>
      <c r="H9" s="160"/>
      <c r="I9" s="180" t="s">
        <v>38</v>
      </c>
      <c r="J9" s="327">
        <v>0.38337519133624376</v>
      </c>
      <c r="K9" s="327">
        <v>1.1052026367863732</v>
      </c>
      <c r="L9" s="327">
        <v>2.0586835325496544</v>
      </c>
      <c r="M9" s="327">
        <v>3.6502018765430799</v>
      </c>
      <c r="N9" s="327">
        <v>2.6633345880052284</v>
      </c>
      <c r="O9" s="327">
        <v>3.6122227368830195</v>
      </c>
      <c r="P9" s="327">
        <v>4.4502007748306927</v>
      </c>
      <c r="Q9" s="328">
        <v>4.607622812913692</v>
      </c>
      <c r="R9" s="73"/>
    </row>
    <row r="10" spans="2:18" ht="14.45" customHeight="1">
      <c r="B10" s="165"/>
      <c r="C10" s="327"/>
      <c r="D10" s="327"/>
      <c r="E10" s="327"/>
      <c r="F10" s="327"/>
      <c r="G10" s="328"/>
      <c r="H10" s="160"/>
      <c r="I10" s="180"/>
      <c r="J10" s="327"/>
      <c r="K10" s="327"/>
      <c r="L10" s="327"/>
      <c r="M10" s="327"/>
      <c r="N10" s="327"/>
      <c r="O10" s="327"/>
      <c r="P10" s="327"/>
      <c r="Q10" s="328"/>
      <c r="R10" s="73"/>
    </row>
    <row r="11" spans="2:18" ht="14.45" customHeight="1">
      <c r="B11" s="165" t="s">
        <v>42</v>
      </c>
      <c r="C11" s="327">
        <v>546.27493557373703</v>
      </c>
      <c r="D11" s="327">
        <v>543.36411746142926</v>
      </c>
      <c r="E11" s="327">
        <v>538.14526328660861</v>
      </c>
      <c r="F11" s="327">
        <v>531.2651876235791</v>
      </c>
      <c r="G11" s="328">
        <v>518.83928982106727</v>
      </c>
      <c r="H11" s="160"/>
      <c r="I11" s="180" t="s">
        <v>42</v>
      </c>
      <c r="J11" s="327">
        <v>0.53570304309142891</v>
      </c>
      <c r="K11" s="327">
        <v>1.5106836093805143</v>
      </c>
      <c r="L11" s="327">
        <v>2.8252835495016226</v>
      </c>
      <c r="M11" s="327">
        <v>5.28788900357402</v>
      </c>
      <c r="N11" s="327">
        <v>3.6681018868008453</v>
      </c>
      <c r="O11" s="327">
        <v>5.366640150838542</v>
      </c>
      <c r="P11" s="327">
        <v>6.359429336571476</v>
      </c>
      <c r="Q11" s="328">
        <v>6.504701470757257</v>
      </c>
      <c r="R11" s="74"/>
    </row>
    <row r="12" spans="2:18" ht="14.45" customHeight="1">
      <c r="B12" s="165"/>
      <c r="C12" s="327"/>
      <c r="D12" s="327"/>
      <c r="E12" s="327"/>
      <c r="F12" s="327"/>
      <c r="G12" s="328"/>
      <c r="H12" s="160"/>
      <c r="I12" s="180"/>
      <c r="J12" s="327"/>
      <c r="K12" s="327"/>
      <c r="L12" s="327"/>
      <c r="M12" s="327"/>
      <c r="N12" s="327"/>
      <c r="O12" s="327"/>
      <c r="P12" s="327"/>
      <c r="Q12" s="328"/>
      <c r="R12" s="73"/>
    </row>
    <row r="13" spans="2:18" ht="14.45" customHeight="1">
      <c r="B13" s="165" t="s">
        <v>43</v>
      </c>
      <c r="C13" s="327">
        <v>577.19427099203222</v>
      </c>
      <c r="D13" s="327">
        <v>574.14160516754771</v>
      </c>
      <c r="E13" s="327">
        <v>568.51002572885318</v>
      </c>
      <c r="F13" s="327">
        <v>560.80900901963003</v>
      </c>
      <c r="G13" s="328">
        <v>547.01687619678603</v>
      </c>
      <c r="H13" s="160"/>
      <c r="I13" s="180" t="s">
        <v>43</v>
      </c>
      <c r="J13" s="327">
        <v>0.53169214650341523</v>
      </c>
      <c r="K13" s="327">
        <v>1.5275447872789005</v>
      </c>
      <c r="L13" s="327">
        <v>2.9217187507465159</v>
      </c>
      <c r="M13" s="327">
        <v>5.5167209840140341</v>
      </c>
      <c r="N13" s="327">
        <v>3.8132508896482342</v>
      </c>
      <c r="O13" s="327">
        <v>5.6296853007176129</v>
      </c>
      <c r="P13" s="327">
        <v>6.6111122408117007</v>
      </c>
      <c r="Q13" s="328">
        <v>6.7727269958382852</v>
      </c>
      <c r="R13" s="74"/>
    </row>
    <row r="14" spans="2:18" ht="14.45" customHeight="1">
      <c r="B14" s="165"/>
      <c r="C14" s="327"/>
      <c r="D14" s="327"/>
      <c r="E14" s="327"/>
      <c r="F14" s="327"/>
      <c r="G14" s="328"/>
      <c r="H14" s="160"/>
      <c r="I14" s="180"/>
      <c r="J14" s="327"/>
      <c r="K14" s="327"/>
      <c r="L14" s="327"/>
      <c r="M14" s="327"/>
      <c r="N14" s="327"/>
      <c r="O14" s="327"/>
      <c r="P14" s="327"/>
      <c r="Q14" s="328"/>
      <c r="R14" s="73"/>
    </row>
    <row r="15" spans="2:18" ht="14.45" customHeight="1">
      <c r="B15" s="165" t="s">
        <v>44</v>
      </c>
      <c r="C15" s="327">
        <v>614.50980183989623</v>
      </c>
      <c r="D15" s="327">
        <v>611.31279820890359</v>
      </c>
      <c r="E15" s="327">
        <v>605.28042847271604</v>
      </c>
      <c r="F15" s="327">
        <v>597.02483660934251</v>
      </c>
      <c r="G15" s="328">
        <v>582.61863065059913</v>
      </c>
      <c r="H15" s="160"/>
      <c r="I15" s="180" t="s">
        <v>44</v>
      </c>
      <c r="J15" s="327">
        <v>0.52297344998495365</v>
      </c>
      <c r="K15" s="327">
        <v>1.5248094821880054</v>
      </c>
      <c r="L15" s="327">
        <v>2.9286830561112476</v>
      </c>
      <c r="M15" s="327">
        <v>5.4737643994811513</v>
      </c>
      <c r="N15" s="327">
        <v>3.8129321803141769</v>
      </c>
      <c r="O15" s="327">
        <v>5.9653162810131333</v>
      </c>
      <c r="P15" s="327">
        <v>6.929292202049786</v>
      </c>
      <c r="Q15" s="328">
        <v>6.8673274636415149</v>
      </c>
      <c r="R15" s="74"/>
    </row>
    <row r="16" spans="2:18" ht="14.45" customHeight="1" thickBot="1">
      <c r="B16" s="329"/>
      <c r="C16" s="330"/>
      <c r="D16" s="330"/>
      <c r="E16" s="330"/>
      <c r="F16" s="330"/>
      <c r="G16" s="331"/>
      <c r="H16" s="72"/>
      <c r="I16" s="332"/>
      <c r="J16" s="330"/>
      <c r="K16" s="330"/>
      <c r="L16" s="330"/>
      <c r="M16" s="330"/>
      <c r="N16" s="330"/>
      <c r="O16" s="330"/>
      <c r="P16" s="330"/>
      <c r="Q16" s="331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65" t="str">
        <f>"IJG Money Market Index Weights [%] - "&amp; TEXT(Map!$N$16, " mmmm yyyy")</f>
        <v>IJG Money Market Index Weights [%] -  August 2022</v>
      </c>
      <c r="C19" s="466"/>
      <c r="D19" s="466"/>
      <c r="E19" s="466"/>
      <c r="F19" s="466"/>
      <c r="G19" s="467"/>
      <c r="I19" s="465" t="str">
        <f>"IJG Money Market Index Performance [single-month returns, %] - "&amp; TEXT(Map!$N$16, " mmmm yyyy")</f>
        <v>IJG Money Market Index Performance [single-month returns, %] -  August 2022</v>
      </c>
      <c r="J19" s="466"/>
      <c r="K19" s="466"/>
      <c r="L19" s="466"/>
      <c r="M19" s="466"/>
      <c r="N19" s="466"/>
      <c r="O19" s="466"/>
      <c r="P19" s="466"/>
      <c r="Q19" s="467"/>
      <c r="R19" s="73"/>
    </row>
    <row r="20" spans="2:18" ht="14.45" customHeight="1">
      <c r="B20" s="185"/>
      <c r="C20" s="133" t="s">
        <v>32</v>
      </c>
      <c r="D20" s="133" t="s">
        <v>33</v>
      </c>
      <c r="E20" s="133" t="s">
        <v>34</v>
      </c>
      <c r="F20" s="133" t="s">
        <v>35</v>
      </c>
      <c r="G20" s="184" t="s">
        <v>36</v>
      </c>
      <c r="I20" s="185"/>
      <c r="J20" s="133" t="s">
        <v>8</v>
      </c>
      <c r="K20" s="133" t="s">
        <v>47</v>
      </c>
      <c r="L20" s="133" t="s">
        <v>48</v>
      </c>
      <c r="M20" s="133" t="s">
        <v>49</v>
      </c>
      <c r="N20" s="133" t="s">
        <v>12</v>
      </c>
      <c r="O20" s="133" t="s">
        <v>59</v>
      </c>
      <c r="P20" s="133" t="s">
        <v>61</v>
      </c>
      <c r="Q20" s="184" t="s">
        <v>134</v>
      </c>
      <c r="R20" s="73"/>
    </row>
    <row r="21" spans="2:18" ht="14.45" customHeight="1">
      <c r="B21" s="185"/>
      <c r="C21" s="324"/>
      <c r="D21" s="324"/>
      <c r="E21" s="324"/>
      <c r="F21" s="324"/>
      <c r="G21" s="325"/>
      <c r="I21" s="185"/>
      <c r="J21" s="11"/>
      <c r="K21" s="11"/>
      <c r="L21" s="11"/>
      <c r="M21" s="11"/>
      <c r="N21" s="11"/>
      <c r="O21" s="11"/>
      <c r="P21" s="11"/>
      <c r="Q21" s="336"/>
      <c r="R21" s="73"/>
    </row>
    <row r="22" spans="2:18" ht="14.45" customHeight="1">
      <c r="B22" s="165" t="s">
        <v>38</v>
      </c>
      <c r="C22" s="327">
        <v>15</v>
      </c>
      <c r="D22" s="327">
        <v>15</v>
      </c>
      <c r="E22" s="327">
        <v>15</v>
      </c>
      <c r="F22" s="327">
        <v>15</v>
      </c>
      <c r="G22" s="328">
        <v>15</v>
      </c>
      <c r="H22" s="160"/>
      <c r="I22" s="165" t="s">
        <v>37</v>
      </c>
      <c r="J22" s="327">
        <v>0.60076611507038358</v>
      </c>
      <c r="K22" s="327">
        <v>1.7520283311156959</v>
      </c>
      <c r="L22" s="327">
        <v>3.2562219505522849</v>
      </c>
      <c r="M22" s="327">
        <v>5.9358331336947234</v>
      </c>
      <c r="N22" s="327">
        <v>4.1870061395078206</v>
      </c>
      <c r="O22" s="327">
        <v>5.4661539420130856</v>
      </c>
      <c r="P22" s="327">
        <v>6.4026192310484342</v>
      </c>
      <c r="Q22" s="328">
        <v>6.5787606621233952</v>
      </c>
      <c r="R22" s="73"/>
    </row>
    <row r="23" spans="2:18" ht="14.45" customHeight="1">
      <c r="B23" s="165"/>
      <c r="C23" s="327"/>
      <c r="D23" s="327"/>
      <c r="E23" s="327"/>
      <c r="F23" s="327"/>
      <c r="G23" s="328"/>
      <c r="H23" s="160"/>
      <c r="I23" s="165"/>
      <c r="J23" s="327"/>
      <c r="K23" s="327"/>
      <c r="L23" s="327"/>
      <c r="M23" s="327"/>
      <c r="N23" s="327"/>
      <c r="O23" s="327"/>
      <c r="P23" s="327"/>
      <c r="Q23" s="328"/>
      <c r="R23" s="73"/>
    </row>
    <row r="24" spans="2:18" ht="15" customHeight="1">
      <c r="B24" s="165" t="s">
        <v>42</v>
      </c>
      <c r="C24" s="327">
        <v>10.436924374418984</v>
      </c>
      <c r="D24" s="327">
        <v>10.436924374418984</v>
      </c>
      <c r="E24" s="327">
        <v>10.782795818879498</v>
      </c>
      <c r="F24" s="327">
        <v>11.051055896813649</v>
      </c>
      <c r="G24" s="328">
        <v>11.24001996007984</v>
      </c>
      <c r="H24" s="160"/>
      <c r="I24" s="165" t="s">
        <v>38</v>
      </c>
      <c r="J24" s="327">
        <v>0.38337519133624376</v>
      </c>
      <c r="K24" s="327">
        <v>1.1052026367863732</v>
      </c>
      <c r="L24" s="327">
        <v>2.0586835325496544</v>
      </c>
      <c r="M24" s="327">
        <v>3.6502018765430799</v>
      </c>
      <c r="N24" s="327">
        <v>2.6633345880052284</v>
      </c>
      <c r="O24" s="327">
        <v>3.6122227368830195</v>
      </c>
      <c r="P24" s="327">
        <v>4.4502007748306927</v>
      </c>
      <c r="Q24" s="328">
        <v>4.607622812913692</v>
      </c>
      <c r="R24" s="73"/>
    </row>
    <row r="25" spans="2:18">
      <c r="B25" s="165"/>
      <c r="C25" s="327"/>
      <c r="D25" s="327"/>
      <c r="E25" s="327"/>
      <c r="F25" s="327"/>
      <c r="G25" s="328"/>
      <c r="H25" s="160"/>
      <c r="I25" s="165"/>
      <c r="J25" s="327"/>
      <c r="K25" s="327"/>
      <c r="L25" s="327"/>
      <c r="M25" s="327"/>
      <c r="N25" s="327"/>
      <c r="O25" s="327"/>
      <c r="P25" s="327"/>
      <c r="Q25" s="328"/>
    </row>
    <row r="26" spans="2:18" ht="15" customHeight="1">
      <c r="B26" s="165" t="s">
        <v>43</v>
      </c>
      <c r="C26" s="327">
        <v>20.575549346430002</v>
      </c>
      <c r="D26" s="327">
        <v>20.575549346430002</v>
      </c>
      <c r="E26" s="327">
        <v>19.39223503662819</v>
      </c>
      <c r="F26" s="327">
        <v>19.085219968736872</v>
      </c>
      <c r="G26" s="328">
        <v>20.232035928143709</v>
      </c>
      <c r="H26" s="160"/>
      <c r="I26" s="165" t="s">
        <v>42</v>
      </c>
      <c r="J26" s="327">
        <v>0.56780760369563588</v>
      </c>
      <c r="K26" s="327">
        <v>1.6157064841906266</v>
      </c>
      <c r="L26" s="327">
        <v>2.9687150198790313</v>
      </c>
      <c r="M26" s="327">
        <v>5.4630347639760934</v>
      </c>
      <c r="N26" s="327">
        <v>3.8223702487527378</v>
      </c>
      <c r="O26" s="327">
        <v>5.3516997349071671</v>
      </c>
      <c r="P26" s="327">
        <v>6.3422823505375536</v>
      </c>
      <c r="Q26" s="328">
        <v>6.5158771535911875</v>
      </c>
      <c r="R26" s="69"/>
    </row>
    <row r="27" spans="2:18" ht="14.45" customHeight="1">
      <c r="B27" s="165"/>
      <c r="C27" s="327"/>
      <c r="D27" s="327"/>
      <c r="E27" s="327"/>
      <c r="F27" s="327"/>
      <c r="G27" s="328"/>
      <c r="H27" s="160"/>
      <c r="I27" s="165"/>
      <c r="J27" s="327"/>
      <c r="K27" s="327"/>
      <c r="L27" s="327"/>
      <c r="M27" s="327"/>
      <c r="N27" s="327"/>
      <c r="O27" s="327"/>
      <c r="P27" s="327"/>
      <c r="Q27" s="328"/>
      <c r="R27" s="77"/>
    </row>
    <row r="28" spans="2:18" ht="14.45" customHeight="1">
      <c r="B28" s="165" t="s">
        <v>44</v>
      </c>
      <c r="C28" s="327">
        <v>53.987526279151012</v>
      </c>
      <c r="D28" s="327">
        <v>53.987526279151012</v>
      </c>
      <c r="E28" s="327">
        <v>54.824969144492307</v>
      </c>
      <c r="F28" s="327">
        <v>54.863724134449477</v>
      </c>
      <c r="G28" s="328">
        <v>53.527944111776449</v>
      </c>
      <c r="H28" s="160"/>
      <c r="I28" s="165" t="s">
        <v>43</v>
      </c>
      <c r="J28" s="327">
        <v>0.60963820217803111</v>
      </c>
      <c r="K28" s="327">
        <v>1.7421388857197018</v>
      </c>
      <c r="L28" s="327">
        <v>3.2323565491767736</v>
      </c>
      <c r="M28" s="327">
        <v>5.9578268817061852</v>
      </c>
      <c r="N28" s="327">
        <v>4.1677494460679698</v>
      </c>
      <c r="O28" s="327">
        <v>5.586355217624428</v>
      </c>
      <c r="P28" s="327">
        <v>6.5621831211922332</v>
      </c>
      <c r="Q28" s="328">
        <v>6.7991305890845899</v>
      </c>
      <c r="R28" s="73"/>
    </row>
    <row r="29" spans="2:18" ht="14.25" thickBot="1">
      <c r="B29" s="333"/>
      <c r="C29" s="330"/>
      <c r="D29" s="330"/>
      <c r="E29" s="330"/>
      <c r="F29" s="330"/>
      <c r="G29" s="331"/>
      <c r="H29" s="160"/>
      <c r="I29" s="165"/>
      <c r="J29" s="327"/>
      <c r="K29" s="327"/>
      <c r="L29" s="327"/>
      <c r="M29" s="327"/>
      <c r="N29" s="327"/>
      <c r="O29" s="327"/>
      <c r="P29" s="327"/>
      <c r="Q29" s="328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65" t="s">
        <v>44</v>
      </c>
      <c r="J30" s="327">
        <v>0.64472665020955944</v>
      </c>
      <c r="K30" s="327">
        <v>1.9019606877786588</v>
      </c>
      <c r="L30" s="327">
        <v>3.5436552312239966</v>
      </c>
      <c r="M30" s="327">
        <v>6.4555542600136073</v>
      </c>
      <c r="N30" s="327">
        <v>4.5500444491923586</v>
      </c>
      <c r="O30" s="327">
        <v>5.8108023391904906</v>
      </c>
      <c r="P30" s="327">
        <v>6.752632085805832</v>
      </c>
      <c r="Q30" s="328">
        <v>6.9287466369508888</v>
      </c>
      <c r="R30" s="73"/>
    </row>
    <row r="31" spans="2:18" ht="14.25" thickBot="1">
      <c r="I31" s="329"/>
      <c r="J31" s="330"/>
      <c r="K31" s="330"/>
      <c r="L31" s="330"/>
      <c r="M31" s="330"/>
      <c r="N31" s="330"/>
      <c r="O31" s="330"/>
      <c r="P31" s="330"/>
      <c r="Q31" s="331"/>
      <c r="R31" s="73"/>
    </row>
    <row r="32" spans="2:18" ht="14.45" customHeight="1">
      <c r="B32" s="465" t="str">
        <f>"IJG Money Market Index [single-month returns] - "&amp; TEXT(Map!$N$16, " mmmm yyyy")</f>
        <v>IJG Money Market Index [single-month returns] -  August 2022</v>
      </c>
      <c r="C32" s="466"/>
      <c r="D32" s="466"/>
      <c r="E32" s="466"/>
      <c r="F32" s="466"/>
      <c r="G32" s="46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85"/>
      <c r="C33" s="133" t="s">
        <v>32</v>
      </c>
      <c r="D33" s="133" t="s">
        <v>33</v>
      </c>
      <c r="E33" s="133" t="s">
        <v>34</v>
      </c>
      <c r="F33" s="133" t="s">
        <v>35</v>
      </c>
      <c r="G33" s="184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5"/>
      <c r="C34" s="324"/>
      <c r="D34" s="324"/>
      <c r="E34" s="324"/>
      <c r="F34" s="324"/>
      <c r="G34" s="325"/>
      <c r="H34" s="160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5" t="s">
        <v>37</v>
      </c>
      <c r="C35" s="327">
        <v>554.49762620079719</v>
      </c>
      <c r="D35" s="327">
        <v>551.18628576500601</v>
      </c>
      <c r="E35" s="327">
        <v>544.94994870901485</v>
      </c>
      <c r="F35" s="327">
        <v>537.01134491085395</v>
      </c>
      <c r="G35" s="328">
        <v>523.42782399322971</v>
      </c>
      <c r="H35" s="160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5"/>
      <c r="C36" s="327"/>
      <c r="D36" s="327"/>
      <c r="E36" s="327"/>
      <c r="F36" s="327"/>
      <c r="G36" s="328"/>
      <c r="H36" s="160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5" t="s">
        <v>38</v>
      </c>
      <c r="C37" s="327">
        <v>410.41430950007924</v>
      </c>
      <c r="D37" s="327">
        <v>408.84689194580972</v>
      </c>
      <c r="E37" s="327">
        <v>405.92798273147719</v>
      </c>
      <c r="F37" s="327">
        <v>402.13560992013527</v>
      </c>
      <c r="G37" s="328">
        <v>395.96093598439916</v>
      </c>
      <c r="H37" s="160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5"/>
      <c r="C38" s="327"/>
      <c r="D38" s="327"/>
      <c r="E38" s="327"/>
      <c r="F38" s="327"/>
      <c r="G38" s="328"/>
      <c r="H38" s="160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5" t="s">
        <v>42</v>
      </c>
      <c r="C39" s="327">
        <v>543.97948502931354</v>
      </c>
      <c r="D39" s="327">
        <v>540.90816732622454</v>
      </c>
      <c r="E39" s="327">
        <v>535.33012154370635</v>
      </c>
      <c r="F39" s="327">
        <v>528.29588572052535</v>
      </c>
      <c r="G39" s="328">
        <v>515.80109205725728</v>
      </c>
      <c r="H39" s="160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5"/>
      <c r="C40" s="327"/>
      <c r="D40" s="327"/>
      <c r="E40" s="327"/>
      <c r="F40" s="327"/>
      <c r="G40" s="328"/>
      <c r="H40" s="160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5" t="s">
        <v>43</v>
      </c>
      <c r="C41" s="327">
        <v>570.77357485649122</v>
      </c>
      <c r="D41" s="327">
        <v>567.31500585411595</v>
      </c>
      <c r="E41" s="327">
        <v>561.00017269894818</v>
      </c>
      <c r="F41" s="327">
        <v>552.9018167715584</v>
      </c>
      <c r="G41" s="328">
        <v>538.67995565227693</v>
      </c>
      <c r="H41" s="160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5"/>
      <c r="C42" s="327"/>
      <c r="D42" s="327"/>
      <c r="E42" s="327"/>
      <c r="F42" s="327"/>
      <c r="G42" s="328"/>
      <c r="H42" s="160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5" t="s">
        <v>44</v>
      </c>
      <c r="C43" s="327">
        <v>600.35031122614009</v>
      </c>
      <c r="D43" s="327">
        <v>596.50448782344631</v>
      </c>
      <c r="E43" s="327">
        <v>589.14500484007033</v>
      </c>
      <c r="F43" s="327">
        <v>579.80405451738591</v>
      </c>
      <c r="G43" s="328">
        <v>563.94456390674316</v>
      </c>
      <c r="H43" s="160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9"/>
      <c r="C44" s="334"/>
      <c r="D44" s="334"/>
      <c r="E44" s="334"/>
      <c r="F44" s="334"/>
      <c r="G44" s="335"/>
      <c r="H44" s="160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02" t="s">
        <v>62</v>
      </c>
      <c r="C2" s="402"/>
      <c r="D2" s="402"/>
      <c r="E2" s="26"/>
      <c r="F2" s="26"/>
      <c r="G2" s="26"/>
      <c r="H2" s="26"/>
      <c r="I2" s="26"/>
      <c r="J2" s="26"/>
      <c r="K2" s="474" t="s">
        <v>7</v>
      </c>
      <c r="L2" s="474"/>
      <c r="O2" s="56"/>
      <c r="S2" s="56"/>
      <c r="U2" s="86">
        <f>Map!$N$16</f>
        <v>44804</v>
      </c>
    </row>
    <row r="3" spans="2:21" ht="14.25" thickBot="1"/>
    <row r="4" spans="2:21" ht="15" customHeight="1">
      <c r="B4" s="430" t="str">
        <f>"Namibian vs South African Yield Curve - "&amp; TEXT(Map!$N$16, " mmmm yyyy")</f>
        <v>Namibian vs South African Yield Curve -  August 2022</v>
      </c>
      <c r="C4" s="431"/>
      <c r="D4" s="431"/>
      <c r="E4" s="431"/>
      <c r="F4" s="432"/>
      <c r="G4" s="52"/>
      <c r="H4" s="471" t="s">
        <v>120</v>
      </c>
      <c r="I4" s="472"/>
      <c r="J4" s="472"/>
      <c r="K4" s="472"/>
      <c r="L4" s="473"/>
      <c r="M4" s="52"/>
      <c r="N4" s="52"/>
      <c r="O4" s="52"/>
      <c r="P4" s="52"/>
      <c r="Q4" s="52"/>
      <c r="R4" s="41"/>
      <c r="S4" s="41"/>
    </row>
    <row r="5" spans="2:21" ht="18.75">
      <c r="B5" s="337"/>
      <c r="C5" s="338"/>
      <c r="D5" s="338"/>
      <c r="E5" s="338"/>
      <c r="F5" s="339"/>
      <c r="G5" s="338"/>
      <c r="H5" s="337"/>
      <c r="I5" s="338"/>
      <c r="J5" s="338"/>
      <c r="K5" s="338"/>
      <c r="L5" s="339"/>
      <c r="M5" s="49"/>
      <c r="N5" s="49"/>
      <c r="O5" s="49"/>
      <c r="P5" s="49"/>
      <c r="Q5" s="49"/>
      <c r="R5" s="43"/>
      <c r="S5" s="43"/>
    </row>
    <row r="6" spans="2:21" ht="14.45" customHeight="1">
      <c r="B6" s="337"/>
      <c r="C6" s="340"/>
      <c r="D6" s="340"/>
      <c r="E6" s="340"/>
      <c r="F6" s="341"/>
      <c r="G6" s="340"/>
      <c r="H6" s="337"/>
      <c r="I6" s="340"/>
      <c r="J6" s="340"/>
      <c r="K6" s="340"/>
      <c r="L6" s="341"/>
      <c r="M6" s="50"/>
      <c r="N6" s="50"/>
      <c r="O6" s="50"/>
      <c r="P6" s="50"/>
      <c r="Q6" s="50"/>
      <c r="R6" s="35"/>
      <c r="S6" s="35"/>
    </row>
    <row r="7" spans="2:21" ht="14.45" customHeight="1">
      <c r="B7" s="342"/>
      <c r="C7" s="343"/>
      <c r="D7" s="343"/>
      <c r="E7" s="343"/>
      <c r="F7" s="344"/>
      <c r="G7" s="343"/>
      <c r="H7" s="342"/>
      <c r="I7" s="343"/>
      <c r="J7" s="343"/>
      <c r="K7" s="343"/>
      <c r="L7" s="344"/>
      <c r="M7" s="50"/>
      <c r="N7" s="50"/>
      <c r="O7" s="50"/>
      <c r="P7" s="50"/>
      <c r="Q7" s="50"/>
      <c r="R7" s="34"/>
      <c r="S7" s="34"/>
    </row>
    <row r="8" spans="2:21" ht="14.45" customHeight="1">
      <c r="B8" s="342"/>
      <c r="C8" s="343"/>
      <c r="D8" s="343"/>
      <c r="E8" s="343"/>
      <c r="F8" s="344"/>
      <c r="G8" s="343"/>
      <c r="H8" s="342"/>
      <c r="I8" s="343"/>
      <c r="J8" s="343"/>
      <c r="K8" s="343"/>
      <c r="L8" s="344"/>
      <c r="M8" s="50"/>
      <c r="N8" s="50"/>
      <c r="O8" s="50"/>
      <c r="P8" s="50"/>
      <c r="Q8" s="50"/>
      <c r="R8" s="35"/>
      <c r="S8" s="35"/>
    </row>
    <row r="9" spans="2:21" ht="14.45" customHeight="1">
      <c r="B9" s="342"/>
      <c r="C9" s="343"/>
      <c r="D9" s="343"/>
      <c r="E9" s="343"/>
      <c r="F9" s="344"/>
      <c r="G9" s="343"/>
      <c r="H9" s="342"/>
      <c r="I9" s="343"/>
      <c r="J9" s="343"/>
      <c r="K9" s="343"/>
      <c r="L9" s="344"/>
      <c r="M9" s="50"/>
      <c r="N9" s="50"/>
      <c r="O9" s="50"/>
      <c r="P9" s="50"/>
      <c r="Q9" s="50"/>
      <c r="R9" s="35"/>
      <c r="S9" s="35"/>
    </row>
    <row r="10" spans="2:21" ht="14.45" customHeight="1">
      <c r="B10" s="342"/>
      <c r="C10" s="343"/>
      <c r="D10" s="343"/>
      <c r="E10" s="343"/>
      <c r="F10" s="344"/>
      <c r="G10" s="343"/>
      <c r="H10" s="342"/>
      <c r="I10" s="343"/>
      <c r="J10" s="343"/>
      <c r="K10" s="343"/>
      <c r="L10" s="344"/>
      <c r="M10" s="50"/>
      <c r="N10" s="50"/>
      <c r="O10" s="50"/>
      <c r="P10" s="50"/>
      <c r="Q10" s="50"/>
      <c r="R10" s="35"/>
      <c r="S10" s="35"/>
    </row>
    <row r="11" spans="2:21" ht="14.45" customHeight="1">
      <c r="B11" s="342"/>
      <c r="C11" s="343"/>
      <c r="D11" s="343"/>
      <c r="E11" s="343"/>
      <c r="F11" s="344"/>
      <c r="G11" s="343"/>
      <c r="H11" s="342"/>
      <c r="I11" s="343"/>
      <c r="J11" s="343"/>
      <c r="K11" s="343"/>
      <c r="L11" s="344"/>
      <c r="M11" s="50"/>
      <c r="N11" s="50"/>
      <c r="O11" s="50"/>
      <c r="P11" s="50"/>
      <c r="Q11" s="50"/>
      <c r="R11" s="34"/>
      <c r="S11" s="34"/>
    </row>
    <row r="12" spans="2:21" ht="14.45" customHeight="1">
      <c r="B12" s="342"/>
      <c r="C12" s="343"/>
      <c r="D12" s="343"/>
      <c r="E12" s="343"/>
      <c r="F12" s="344"/>
      <c r="G12" s="343"/>
      <c r="H12" s="342"/>
      <c r="I12" s="343"/>
      <c r="J12" s="343"/>
      <c r="K12" s="343"/>
      <c r="L12" s="344"/>
      <c r="M12" s="50"/>
      <c r="N12" s="50"/>
      <c r="O12" s="50"/>
      <c r="P12" s="50"/>
      <c r="Q12" s="50"/>
      <c r="R12" s="35"/>
      <c r="S12" s="35"/>
    </row>
    <row r="13" spans="2:21" ht="14.45" customHeight="1">
      <c r="B13" s="342"/>
      <c r="C13" s="343"/>
      <c r="D13" s="343"/>
      <c r="E13" s="343"/>
      <c r="F13" s="344"/>
      <c r="G13" s="343"/>
      <c r="H13" s="342"/>
      <c r="I13" s="343"/>
      <c r="J13" s="343"/>
      <c r="K13" s="343"/>
      <c r="L13" s="344"/>
      <c r="M13" s="50"/>
      <c r="N13" s="50"/>
      <c r="O13" s="50"/>
      <c r="P13" s="50"/>
      <c r="Q13" s="50"/>
      <c r="R13" s="34"/>
      <c r="S13" s="34"/>
    </row>
    <row r="14" spans="2:21" ht="14.45" customHeight="1">
      <c r="B14" s="342"/>
      <c r="C14" s="343"/>
      <c r="D14" s="343"/>
      <c r="E14" s="343"/>
      <c r="F14" s="344"/>
      <c r="G14" s="343"/>
      <c r="H14" s="342"/>
      <c r="I14" s="343"/>
      <c r="J14" s="343"/>
      <c r="K14" s="343"/>
      <c r="L14" s="344"/>
      <c r="M14" s="50"/>
      <c r="N14" s="50"/>
      <c r="O14" s="50"/>
      <c r="P14" s="50"/>
      <c r="Q14" s="50"/>
      <c r="R14" s="35"/>
      <c r="S14" s="35"/>
    </row>
    <row r="15" spans="2:21" ht="14.45" customHeight="1">
      <c r="B15" s="345"/>
      <c r="C15" s="50"/>
      <c r="D15" s="50"/>
      <c r="E15" s="50"/>
      <c r="F15" s="346"/>
      <c r="G15" s="50"/>
      <c r="H15" s="345"/>
      <c r="I15" s="50"/>
      <c r="J15" s="50"/>
      <c r="K15" s="50"/>
      <c r="L15" s="346"/>
      <c r="M15" s="50"/>
      <c r="N15" s="50"/>
      <c r="O15" s="50"/>
      <c r="P15" s="50"/>
      <c r="Q15" s="50"/>
      <c r="R15" s="34"/>
      <c r="S15" s="34"/>
    </row>
    <row r="16" spans="2:21" ht="14.45" customHeight="1">
      <c r="B16" s="347"/>
      <c r="C16" s="50"/>
      <c r="D16" s="50"/>
      <c r="E16" s="50"/>
      <c r="F16" s="346"/>
      <c r="G16" s="50"/>
      <c r="H16" s="347"/>
      <c r="I16" s="50"/>
      <c r="J16" s="50"/>
      <c r="K16" s="50"/>
      <c r="L16" s="346"/>
      <c r="M16" s="50"/>
      <c r="N16" s="50"/>
      <c r="O16" s="50"/>
      <c r="P16" s="50"/>
      <c r="Q16" s="50"/>
      <c r="R16" s="35"/>
      <c r="S16" s="35"/>
    </row>
    <row r="17" spans="1:19" ht="14.45" customHeight="1">
      <c r="B17" s="348"/>
      <c r="C17" s="29"/>
      <c r="D17" s="29"/>
      <c r="E17" s="29"/>
      <c r="F17" s="349"/>
      <c r="G17" s="29"/>
      <c r="H17" s="348"/>
      <c r="I17" s="29"/>
      <c r="J17" s="29"/>
      <c r="K17" s="29"/>
      <c r="L17" s="349"/>
      <c r="M17" s="29"/>
      <c r="N17" s="29"/>
      <c r="O17" s="29"/>
      <c r="P17" s="29"/>
      <c r="Q17" s="29"/>
      <c r="R17" s="35"/>
      <c r="S17" s="35"/>
    </row>
    <row r="18" spans="1:19" ht="14.45" customHeight="1">
      <c r="B18" s="350"/>
      <c r="C18" s="29"/>
      <c r="D18" s="29"/>
      <c r="E18" s="29"/>
      <c r="F18" s="349"/>
      <c r="G18" s="29"/>
      <c r="H18" s="350"/>
      <c r="I18" s="29"/>
      <c r="J18" s="29"/>
      <c r="K18" s="29"/>
      <c r="L18" s="349"/>
      <c r="M18" s="27"/>
      <c r="N18" s="45"/>
      <c r="O18" s="34"/>
      <c r="P18" s="34"/>
      <c r="Q18" s="34"/>
      <c r="R18" s="35"/>
      <c r="S18" s="35"/>
    </row>
    <row r="19" spans="1:19" ht="14.45" customHeight="1">
      <c r="B19" s="351"/>
      <c r="C19" s="52"/>
      <c r="D19" s="52"/>
      <c r="E19" s="52"/>
      <c r="F19" s="352"/>
      <c r="G19" s="52"/>
      <c r="H19" s="351"/>
      <c r="I19" s="52"/>
      <c r="J19" s="52"/>
      <c r="K19" s="52"/>
      <c r="L19" s="352"/>
      <c r="M19" s="52"/>
      <c r="N19" s="52"/>
      <c r="O19" s="52"/>
      <c r="P19" s="52"/>
      <c r="Q19" s="4"/>
      <c r="R19" s="35"/>
      <c r="S19" s="35"/>
    </row>
    <row r="20" spans="1:19" ht="14.45" customHeight="1">
      <c r="B20" s="337"/>
      <c r="C20" s="338"/>
      <c r="D20" s="338"/>
      <c r="E20" s="338"/>
      <c r="F20" s="339"/>
      <c r="G20" s="338"/>
      <c r="H20" s="337"/>
      <c r="I20" s="338"/>
      <c r="J20" s="338"/>
      <c r="K20" s="338"/>
      <c r="L20" s="339"/>
      <c r="M20" s="49"/>
      <c r="N20" s="49"/>
      <c r="O20" s="49"/>
      <c r="P20" s="49"/>
      <c r="Q20" s="49"/>
      <c r="R20" s="35"/>
      <c r="S20" s="35"/>
    </row>
    <row r="21" spans="1:19" ht="14.45" customHeight="1">
      <c r="B21" s="337"/>
      <c r="C21" s="340"/>
      <c r="D21" s="340"/>
      <c r="E21" s="340"/>
      <c r="F21" s="341"/>
      <c r="G21" s="340"/>
      <c r="H21" s="337"/>
      <c r="I21" s="340"/>
      <c r="J21" s="340"/>
      <c r="K21" s="340"/>
      <c r="L21" s="341"/>
      <c r="M21" s="50"/>
      <c r="N21" s="50"/>
      <c r="O21" s="50"/>
      <c r="P21" s="50"/>
      <c r="Q21" s="50"/>
      <c r="R21" s="35"/>
      <c r="S21" s="35"/>
    </row>
    <row r="22" spans="1:19" ht="14.45" customHeight="1">
      <c r="B22" s="342"/>
      <c r="C22" s="353"/>
      <c r="D22" s="353"/>
      <c r="E22" s="353"/>
      <c r="F22" s="354"/>
      <c r="G22" s="353"/>
      <c r="H22" s="342"/>
      <c r="I22" s="353"/>
      <c r="J22" s="353"/>
      <c r="K22" s="353"/>
      <c r="L22" s="354"/>
      <c r="M22" s="50"/>
      <c r="N22" s="50"/>
      <c r="O22" s="50"/>
      <c r="P22" s="50"/>
      <c r="Q22" s="50"/>
      <c r="R22" s="35"/>
      <c r="S22" s="35"/>
    </row>
    <row r="23" spans="1:19" ht="14.45" customHeight="1">
      <c r="B23" s="342"/>
      <c r="C23" s="343"/>
      <c r="D23" s="343"/>
      <c r="E23" s="343"/>
      <c r="F23" s="344"/>
      <c r="G23" s="343"/>
      <c r="H23" s="342"/>
      <c r="I23" s="343"/>
      <c r="J23" s="343"/>
      <c r="K23" s="343"/>
      <c r="L23" s="344"/>
      <c r="M23" s="50"/>
      <c r="N23" s="50"/>
      <c r="O23" s="50"/>
      <c r="P23" s="50"/>
      <c r="Q23" s="50"/>
      <c r="R23" s="35"/>
      <c r="S23" s="35"/>
    </row>
    <row r="24" spans="1:19" ht="15" customHeight="1">
      <c r="B24" s="342"/>
      <c r="C24" s="343"/>
      <c r="D24" s="343"/>
      <c r="E24" s="343"/>
      <c r="F24" s="344"/>
      <c r="G24" s="343"/>
      <c r="H24" s="342"/>
      <c r="I24" s="343"/>
      <c r="J24" s="343"/>
      <c r="K24" s="343"/>
      <c r="L24" s="344"/>
      <c r="M24" s="50"/>
      <c r="N24" s="50"/>
      <c r="O24" s="50"/>
      <c r="P24" s="50"/>
      <c r="Q24" s="50"/>
      <c r="R24" s="35"/>
      <c r="S24" s="35"/>
    </row>
    <row r="25" spans="1:19" ht="18.75">
      <c r="B25" s="342"/>
      <c r="C25" s="343"/>
      <c r="D25" s="343"/>
      <c r="E25" s="343"/>
      <c r="F25" s="344"/>
      <c r="G25" s="343"/>
      <c r="H25" s="342"/>
      <c r="I25" s="343"/>
      <c r="J25" s="343"/>
      <c r="K25" s="343"/>
      <c r="L25" s="344"/>
      <c r="M25" s="50"/>
      <c r="N25" s="50"/>
      <c r="O25" s="50"/>
      <c r="P25" s="50"/>
      <c r="Q25" s="50"/>
      <c r="R25" s="27"/>
      <c r="S25" s="27"/>
    </row>
    <row r="26" spans="1:19" ht="15" customHeight="1">
      <c r="B26" s="342"/>
      <c r="C26" s="343"/>
      <c r="D26" s="343"/>
      <c r="E26" s="343"/>
      <c r="F26" s="344"/>
      <c r="G26" s="343"/>
      <c r="H26" s="342"/>
      <c r="I26" s="343"/>
      <c r="J26" s="343"/>
      <c r="K26" s="343"/>
      <c r="L26" s="344"/>
      <c r="M26" s="50"/>
      <c r="N26" s="50"/>
      <c r="O26" s="50"/>
      <c r="P26" s="50"/>
      <c r="Q26" s="50"/>
      <c r="R26" s="41"/>
      <c r="S26" s="41"/>
    </row>
    <row r="27" spans="1:19" ht="14.45" customHeight="1">
      <c r="B27" s="342"/>
      <c r="C27" s="343"/>
      <c r="D27" s="343"/>
      <c r="E27" s="343"/>
      <c r="F27" s="344"/>
      <c r="G27" s="343"/>
      <c r="H27" s="342"/>
      <c r="I27" s="343"/>
      <c r="J27" s="343"/>
      <c r="K27" s="343"/>
      <c r="L27" s="344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5"/>
      <c r="C28" s="356"/>
      <c r="D28" s="356"/>
      <c r="E28" s="356"/>
      <c r="F28" s="357"/>
      <c r="G28" s="343"/>
      <c r="H28" s="355"/>
      <c r="I28" s="356"/>
      <c r="J28" s="356"/>
      <c r="K28" s="356"/>
      <c r="L28" s="357"/>
      <c r="M28" s="50"/>
      <c r="N28" s="50"/>
      <c r="O28" s="50"/>
      <c r="P28" s="50"/>
      <c r="Q28" s="50"/>
      <c r="R28" s="35"/>
      <c r="S28" s="35"/>
    </row>
    <row r="29" spans="1:19" ht="18.75">
      <c r="B29" s="358" t="s">
        <v>29</v>
      </c>
      <c r="C29" s="37"/>
      <c r="D29" s="37"/>
      <c r="E29" s="29"/>
      <c r="F29" s="37"/>
      <c r="G29" s="29"/>
      <c r="H29" s="35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9" t="s">
        <v>73</v>
      </c>
      <c r="C31" s="360"/>
      <c r="D31" s="360"/>
      <c r="E31" s="360"/>
      <c r="F31" s="36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2"/>
      <c r="C32" s="363" t="s">
        <v>85</v>
      </c>
      <c r="D32" s="363" t="s">
        <v>86</v>
      </c>
      <c r="E32" s="363" t="s">
        <v>87</v>
      </c>
      <c r="F32" s="364" t="s">
        <v>125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5" t="s">
        <v>130</v>
      </c>
      <c r="C33" s="366" t="s">
        <v>118</v>
      </c>
      <c r="D33" s="367">
        <v>45214</v>
      </c>
      <c r="E33" s="368">
        <v>8.8499999999999995E-2</v>
      </c>
      <c r="F33" s="369">
        <v>1.0222986157417764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5" t="s">
        <v>74</v>
      </c>
      <c r="C34" s="366" t="s">
        <v>75</v>
      </c>
      <c r="D34" s="367">
        <v>45580</v>
      </c>
      <c r="E34" s="368">
        <v>0.105</v>
      </c>
      <c r="F34" s="369">
        <v>1.8190201047055039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5" t="s">
        <v>110</v>
      </c>
      <c r="C35" s="366" t="s">
        <v>75</v>
      </c>
      <c r="D35" s="367">
        <v>45762</v>
      </c>
      <c r="E35" s="368">
        <v>8.5000000000000006E-2</v>
      </c>
      <c r="F35" s="369">
        <v>2.2384228930998837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5" t="s">
        <v>135</v>
      </c>
      <c r="C36" s="366" t="s">
        <v>75</v>
      </c>
      <c r="D36" s="367">
        <v>45763</v>
      </c>
      <c r="E36" s="368">
        <v>8.5000000000000006E-2</v>
      </c>
      <c r="F36" s="369">
        <v>2.964650540511649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5" t="s">
        <v>88</v>
      </c>
      <c r="C37" s="366" t="s">
        <v>75</v>
      </c>
      <c r="D37" s="367">
        <v>46402</v>
      </c>
      <c r="E37" s="368">
        <v>0.08</v>
      </c>
      <c r="F37" s="369">
        <v>3.5492156636054308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5" t="s">
        <v>143</v>
      </c>
      <c r="C38" s="366" t="s">
        <v>126</v>
      </c>
      <c r="D38" s="367">
        <v>47041</v>
      </c>
      <c r="E38" s="368">
        <v>8.5000000000000006E-2</v>
      </c>
      <c r="F38" s="369">
        <v>4.4508862559622866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5" t="s">
        <v>89</v>
      </c>
      <c r="C39" s="366" t="s">
        <v>126</v>
      </c>
      <c r="D39" s="367">
        <v>47498</v>
      </c>
      <c r="E39" s="368">
        <v>0.08</v>
      </c>
      <c r="F39" s="369">
        <v>5.1587297976335229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5" t="s">
        <v>111</v>
      </c>
      <c r="C40" s="366" t="s">
        <v>90</v>
      </c>
      <c r="D40" s="367">
        <v>48319</v>
      </c>
      <c r="E40" s="368">
        <v>0.09</v>
      </c>
      <c r="F40" s="369">
        <v>5.8047987557266012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5" t="s">
        <v>112</v>
      </c>
      <c r="C41" s="366" t="s">
        <v>127</v>
      </c>
      <c r="D41" s="367">
        <v>49505</v>
      </c>
      <c r="E41" s="368">
        <v>9.5000000000000001E-2</v>
      </c>
      <c r="F41" s="369">
        <v>6.6341589473117226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5" t="s">
        <v>113</v>
      </c>
      <c r="C42" s="366" t="s">
        <v>115</v>
      </c>
      <c r="D42" s="367">
        <v>50236</v>
      </c>
      <c r="E42" s="368">
        <v>9.5000000000000001E-2</v>
      </c>
      <c r="F42" s="369">
        <v>6.8904152495468178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5" t="s">
        <v>114</v>
      </c>
      <c r="C43" s="366" t="s">
        <v>116</v>
      </c>
      <c r="D43" s="367">
        <v>51424</v>
      </c>
      <c r="E43" s="368">
        <v>9.8000000000000004E-2</v>
      </c>
      <c r="F43" s="369">
        <v>7.0612108217612937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5" t="s">
        <v>132</v>
      </c>
      <c r="C44" s="366" t="s">
        <v>119</v>
      </c>
      <c r="D44" s="367">
        <v>52427</v>
      </c>
      <c r="E44" s="368">
        <v>0.1</v>
      </c>
      <c r="F44" s="369">
        <v>7.0498926713877745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5" t="s">
        <v>117</v>
      </c>
      <c r="C45" s="366" t="s">
        <v>119</v>
      </c>
      <c r="D45" s="367">
        <v>53158</v>
      </c>
      <c r="E45" s="368">
        <v>9.8500000000000004E-2</v>
      </c>
      <c r="F45" s="369">
        <v>7.0537580728017462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65" t="s">
        <v>136</v>
      </c>
      <c r="C46" s="366" t="s">
        <v>137</v>
      </c>
      <c r="D46" s="367">
        <v>54346</v>
      </c>
      <c r="E46" s="368">
        <v>0.1</v>
      </c>
      <c r="F46" s="369">
        <v>6.6778168286129249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70" t="s">
        <v>133</v>
      </c>
      <c r="C47" s="371" t="s">
        <v>137</v>
      </c>
      <c r="D47" s="371">
        <v>54984</v>
      </c>
      <c r="E47" s="372">
        <v>0.10249999999999999</v>
      </c>
      <c r="F47" s="373">
        <v>6.8705982242010686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58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Hugo van den Heever</cp:lastModifiedBy>
  <cp:lastPrinted>2012-01-05T09:39:11Z</cp:lastPrinted>
  <dcterms:created xsi:type="dcterms:W3CDTF">2010-10-15T13:05:00Z</dcterms:created>
  <dcterms:modified xsi:type="dcterms:W3CDTF">2022-10-07T13:08:03Z</dcterms:modified>
</cp:coreProperties>
</file>