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D368E131-EDB2-4B0F-B2B1-AA5AB14DBEC5}" xr6:coauthVersionLast="47" xr6:coauthVersionMax="47" xr10:uidLastSave="{00000000-0000-0000-0000-000000000000}"/>
  <bookViews>
    <workbookView xWindow="19080" yWindow="-120" windowWidth="19440" windowHeight="15600" tabRatio="84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5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112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10" l="1"/>
  <c r="C51" i="2"/>
  <c r="C7" i="4"/>
  <c r="C9" i="4" l="1"/>
  <c r="C9" i="10"/>
  <c r="C26" i="4"/>
  <c r="M7" i="10"/>
  <c r="I11" i="4"/>
  <c r="I11" i="10"/>
  <c r="I7" i="10"/>
  <c r="I7" i="4"/>
  <c r="H51" i="2"/>
  <c r="C11" i="10"/>
  <c r="C11" i="4"/>
  <c r="I9" i="4"/>
  <c r="I9" i="10"/>
  <c r="H9" i="4"/>
  <c r="H9" i="10"/>
  <c r="H7" i="4"/>
  <c r="H7" i="10"/>
  <c r="G51" i="2"/>
  <c r="J9" i="4"/>
  <c r="J9" i="10"/>
  <c r="G11" i="10"/>
  <c r="G11" i="4"/>
  <c r="G7" i="10"/>
  <c r="F51" i="2"/>
  <c r="G7" i="4"/>
  <c r="G9" i="4"/>
  <c r="G9" i="10"/>
  <c r="F11" i="10"/>
  <c r="F11" i="4"/>
  <c r="F9" i="4"/>
  <c r="F9" i="10"/>
  <c r="E51" i="2"/>
  <c r="F7" i="10"/>
  <c r="F7" i="4"/>
  <c r="J11" i="4"/>
  <c r="J11" i="10"/>
  <c r="H11" i="10"/>
  <c r="H11" i="4"/>
  <c r="E9" i="10"/>
  <c r="E9" i="4"/>
  <c r="E7" i="10"/>
  <c r="E7" i="4"/>
  <c r="J7" i="10"/>
  <c r="I51" i="2"/>
  <c r="J7" i="4"/>
  <c r="E11" i="10"/>
  <c r="E11" i="4"/>
  <c r="D11" i="10"/>
  <c r="D11" i="4"/>
  <c r="D9" i="4"/>
  <c r="D9" i="10"/>
  <c r="D7" i="4"/>
  <c r="D7" i="10"/>
  <c r="D51" i="2"/>
  <c r="O7" i="10" l="1"/>
  <c r="E26" i="4"/>
  <c r="D26" i="4"/>
  <c r="N7" i="10"/>
  <c r="O9" i="10"/>
  <c r="E28" i="4"/>
  <c r="D28" i="4"/>
  <c r="N9" i="10"/>
  <c r="P11" i="10"/>
  <c r="F30" i="4"/>
  <c r="H26" i="4"/>
  <c r="R7" i="10"/>
  <c r="I28" i="4"/>
  <c r="S9" i="10"/>
  <c r="D30" i="4"/>
  <c r="N11" i="10"/>
  <c r="H28" i="4"/>
  <c r="R9" i="10"/>
  <c r="Q11" i="10"/>
  <c r="G30" i="4"/>
  <c r="C28" i="4"/>
  <c r="M9" i="10"/>
  <c r="H30" i="4"/>
  <c r="R11" i="10"/>
  <c r="M11" i="10"/>
  <c r="C30" i="4"/>
  <c r="G28" i="4"/>
  <c r="Q9" i="10"/>
  <c r="S7" i="10"/>
  <c r="I26" i="4"/>
  <c r="P9" i="10"/>
  <c r="F28" i="4"/>
  <c r="J26" i="4"/>
  <c r="T7" i="10"/>
  <c r="P7" i="10"/>
  <c r="F26" i="4"/>
  <c r="E30" i="4"/>
  <c r="O11" i="10"/>
  <c r="T9" i="10"/>
  <c r="J28" i="4"/>
  <c r="S11" i="10"/>
  <c r="I30" i="4"/>
  <c r="J30" i="4"/>
  <c r="T11" i="10"/>
  <c r="G26" i="4"/>
  <c r="Q7" i="10"/>
  <c r="H52" i="2"/>
  <c r="G52" i="2"/>
  <c r="I52" i="2" l="1"/>
  <c r="F52" i="2" l="1"/>
  <c r="C52" i="2"/>
  <c r="E52" i="2"/>
  <c r="D52" i="2"/>
</calcChain>
</file>

<file path=xl/sharedStrings.xml><?xml version="1.0" encoding="utf-8"?>
<sst xmlns="http://schemas.openxmlformats.org/spreadsheetml/2006/main" count="42402" uniqueCount="206">
  <si>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</si>
  <si>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</si>
  <si>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</si>
  <si>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</si>
  <si>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</si>
  <si>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</si>
  <si>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</si>
  <si>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</si>
  <si>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</si>
  <si>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</si>
  <si>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</si>
  <si>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</si>
  <si>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</si>
  <si>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</si>
  <si>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</si>
  <si>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</si>
  <si>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</si>
  <si>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</si>
  <si>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</si>
  <si>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</si>
  <si>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</si>
  <si>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</si>
  <si>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</si>
  <si>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</si>
  <si>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</si>
  <si>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</si>
  <si>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</si>
  <si>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</si>
  <si>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</si>
  <si>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</si>
  <si>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</si>
  <si>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</si>
  <si>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</si>
  <si>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</si>
  <si>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</si>
  <si>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</si>
  <si>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</si>
  <si>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</si>
  <si>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</si>
  <si>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</si>
  <si>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</si>
  <si>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</si>
  <si>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</si>
  <si>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</si>
  <si>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</si>
  <si>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</si>
  <si>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</si>
  <si>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</si>
  <si>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</si>
  <si>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</si>
  <si>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</si>
  <si>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</si>
  <si>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</si>
  <si>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</si>
  <si>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</si>
  <si>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</si>
  <si>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</si>
  <si>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</si>
  <si>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</si>
  <si>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</si>
  <si>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</si>
  <si>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</si>
  <si>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</si>
  <si>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</si>
  <si>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</si>
  <si>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</si>
  <si>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</si>
  <si>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</si>
  <si>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</si>
  <si>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</si>
  <si>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</si>
  <si>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</si>
  <si>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</si>
  <si>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</si>
  <si>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</si>
  <si>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</si>
  <si>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</si>
  <si>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</si>
  <si>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</si>
  <si>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</si>
  <si>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</si>
  <si>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</si>
  <si>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</si>
  <si>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</si>
  <si>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</si>
  <si>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</si>
  <si>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</si>
  <si>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</si>
  <si>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</si>
  <si>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</si>
  <si>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</si>
  <si>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</si>
  <si>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</si>
  <si>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</si>
  <si>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</si>
  <si>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</si>
  <si>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</si>
  <si>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</si>
  <si>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</si>
  <si>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</si>
  <si>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</si>
  <si>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</si>
  <si>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</si>
  <si>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</si>
  <si>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</si>
  <si>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</si>
  <si>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</si>
  <si>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</si>
  <si>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</si>
  <si>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</si>
  <si>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</si>
  <si>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</si>
  <si>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</si>
  <si>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</si>
  <si>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</si>
  <si>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</si>
  <si>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</si>
  <si>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</si>
  <si>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</si>
  <si>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</si>
  <si>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</si>
  <si>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</si>
  <si>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</si>
  <si>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</si>
  <si>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</si>
  <si>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</si>
  <si>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</si>
  <si>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</si>
  <si>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</si>
  <si>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</si>
  <si>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</si>
  <si>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</si>
  <si>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</si>
  <si>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</si>
  <si>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</si>
  <si>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</si>
  <si>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</si>
  <si>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</si>
  <si>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</si>
  <si>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</si>
  <si>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</si>
  <si>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>BWFK22</t>
  </si>
  <si>
    <t>BWFH22</t>
  </si>
  <si>
    <t>BWFi23</t>
  </si>
  <si>
    <t>BWFL23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</si>
  <si>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</si>
  <si>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</si>
  <si>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</si>
  <si>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</si>
  <si>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</si>
  <si>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</si>
  <si>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</si>
  <si>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</si>
  <si>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</si>
  <si>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</si>
  <si>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</si>
  <si>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</si>
  <si>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</si>
  <si>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</si>
  <si>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</si>
  <si>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</si>
  <si>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</si>
  <si>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</si>
  <si>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</si>
  <si>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</si>
  <si>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</si>
  <si>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</si>
  <si>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</si>
  <si>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</si>
  <si>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</si>
  <si>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</si>
  <si>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</si>
  <si>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</si>
  <si>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</si>
  <si>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</si>
  <si>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</si>
  <si>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</si>
  <si>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</si>
  <si>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</si>
  <si>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</si>
  <si>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</si>
  <si>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</si>
  <si>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</si>
  <si>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</si>
  <si>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</si>
  <si>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</si>
  <si>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</si>
  <si>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</si>
  <si>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</si>
  <si>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</si>
  <si>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</si>
  <si>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</si>
  <si>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</si>
  <si>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</si>
  <si>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</si>
  <si>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</si>
  <si>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</si>
  <si>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</si>
  <si>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</si>
  <si>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</si>
  <si>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</si>
  <si>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</si>
  <si>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</si>
  <si>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Suzette Agustinus</t>
  </si>
  <si>
    <t>suzette@ijg.net</t>
  </si>
  <si>
    <t xml:space="preserve">The NSX Overall Index closed at 1738.93 points at the end of April, down from 1874.10 points in March, losing 6.4% m/m on a total return basis in April compared to a 6.7% m/m increase in March. The NSX Local Index decreased 2.9% m/m compared to a 0.7% m/m increase in March. Over the last 12 months the NSX Overall Index returned 32.7% against 17.5% for the Local Index. The best performing share on the NSX in April was Bravura Holdings, gaining 50.9%, while Trustco Group Holdings Limited was the worst performer, dropping 24.0%.
The IJG All Bond Index (including Corporate Bonds) rose 0.16% m/m in April after a 0.73% m/m increase in March. Namibian bond premiums relative to SA yields generally decreased in April. The GC23 premium decreased by 15bps to 130bps; the GC24 premium decreased by 10bps to -61bps; the GC25 premium decreased by 12bps to -21bps; the GC26 premium decreased by 13bps to 45bps; the GC27 premium decreased by 12bps to 74bps; the GC30 premium was unchanged at 126bps ; the GC32 premium decreased by 29bps to 182bps; the GC35 premium decreased by 50bps to 171bps; the GC37 premium decreased by 41bps to 238bps; the GC40 premium decreased by 31bps to 223bps; the GC43 premium decreased by 10bps to 300bps; the GC45 premium increased by 6bps to 326bps; the GC48 premium decreased by 34bps to 332bps; and the GC50 premium decreased by 10bps to 329bps.
The IJG Money Market Index (including NCD’s) increased 0.41% m/m in April after rising by 0.41% m/m in March.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</si>
</sst>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3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0" fontId="69" fillId="7" borderId="0" xfId="0" applyFont="1" applyFill="1"/>
    <xf numFmtId="10" fontId="69" fillId="7" borderId="0" xfId="749" applyNumberFormat="1" applyFont="1" applyFill="1"/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-6.3680999999999988E-2</c:v>
                </c:pt>
                <c:pt idx="1">
                  <c:v>-2.939399999999992E-2</c:v>
                </c:pt>
                <c:pt idx="2">
                  <c:v>1.5845597856358751E-3</c:v>
                </c:pt>
                <c:pt idx="3">
                  <c:v>4.0765618250493407E-3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9.9510735131336001E-2</c:v>
                </c:pt>
                <c:pt idx="1">
                  <c:v>-2.9194683542089317E-2</c:v>
                </c:pt>
                <c:pt idx="2">
                  <c:v>-2.9145410726860721E-4</c:v>
                </c:pt>
                <c:pt idx="3">
                  <c:v>1.1869536597970853E-2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0.32738060802010494</c:v>
                </c:pt>
                <c:pt idx="1">
                  <c:v>0.17492678520022431</c:v>
                </c:pt>
                <c:pt idx="2">
                  <c:v>4.3292807022282442E-2</c:v>
                </c:pt>
                <c:pt idx="3">
                  <c:v>4.4462533402604087E-2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0.13407715362239481</c:v>
                </c:pt>
                <c:pt idx="1">
                  <c:v>-4.9469952576312926E-2</c:v>
                </c:pt>
                <c:pt idx="2">
                  <c:v>4.5830286341066229E-2</c:v>
                </c:pt>
                <c:pt idx="3">
                  <c:v>1.5833446484027736E-2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0.13522070136163133</c:v>
                </c:pt>
                <c:pt idx="1">
                  <c:v>-3.6316709125906899E-2</c:v>
                </c:pt>
                <c:pt idx="2">
                  <c:v>8.3992863665869333E-2</c:v>
                </c:pt>
                <c:pt idx="3">
                  <c:v>5.5216450235081371E-2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0.14889930012580477</c:v>
                </c:pt>
                <c:pt idx="1">
                  <c:v>1.4346008040323266E-2</c:v>
                </c:pt>
                <c:pt idx="2">
                  <c:v>0.10140062544680382</c:v>
                </c:pt>
                <c:pt idx="3">
                  <c:v>6.487999657204413E-2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0.11005274116700579</c:v>
                </c:pt>
                <c:pt idx="1">
                  <c:v>0.12806079749825217</c:v>
                </c:pt>
                <c:pt idx="2">
                  <c:v>8.9999181784716095E-2</c:v>
                </c:pt>
                <c:pt idx="3">
                  <c:v>6.4274940602371711E-2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6257568452397"/>
          <c:y val="0.10771889737069183"/>
          <c:w val="0.84195040719394298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5EEA12AA-65BC-45C8-97B4-351D23DB16A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F7-45AE-9CD4-7ACB84C74FBC}"/>
                </c:ext>
              </c:extLst>
            </c:dLbl>
            <c:dLbl>
              <c:idx val="1"/>
              <c:layout>
                <c:manualLayout>
                  <c:x val="-6.8964601846833631E-2"/>
                  <c:y val="-4.4732566951820672E-2"/>
                </c:manualLayout>
              </c:layout>
              <c:tx>
                <c:rich>
                  <a:bodyPr/>
                  <a:lstStyle/>
                  <a:p>
                    <a:fld id="{D22D4302-D8B3-40E5-B7A6-9A0EB807FDA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F7-45AE-9CD4-7ACB84C74FBC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BA5BCCA1-6931-4889-8DAC-121BF7A1F2C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F7-45AE-9CD4-7ACB84C74F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C40D6A-BAC9-4C21-8000-4A8E453CE2F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F7-45AE-9CD4-7ACB84C74FBC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94EC36BC-A5C1-4A07-8630-50BE5ACE415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F7-45AE-9CD4-7ACB84C74F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4015047-E4DD-456A-9BF9-FF2309E21D9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8F7-45AE-9CD4-7ACB84C74F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5B6A9A1-7188-4A7A-998D-A1B700AA40D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8F7-45AE-9CD4-7ACB84C74F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7070821-C891-455A-8295-2332240AE40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8F7-45AE-9CD4-7ACB84C74F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083475F-9402-495C-8037-5B0BE9B2890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8F7-45AE-9CD4-7ACB84C74F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77DE14C-3C17-41B3-821B-75323446C53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F7-45AE-9CD4-7ACB84C74F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C003B14-16E5-4800-A80B-35CD0281D8A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F7-45AE-9CD4-7ACB84C74F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C8F9AE1-D2D4-47FF-9907-170A59D9664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8F7-45AE-9CD4-7ACB84C74F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7FFCF21-CF55-45FF-97FA-790955CFDBA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8F7-45AE-9CD4-7ACB84C74F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4855D32-A616-43B6-9530-D9C0EC82ADC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1.4583333333333333</c:v>
              </c:pt>
              <c:pt idx="1">
                <c:v>2.4583333333333335</c:v>
              </c:pt>
              <c:pt idx="2">
                <c:v>2.9583333333333335</c:v>
              </c:pt>
              <c:pt idx="3">
                <c:v>3.9583333333333335</c:v>
              </c:pt>
              <c:pt idx="4">
                <c:v>4.708333333333333</c:v>
              </c:pt>
              <c:pt idx="5">
                <c:v>7.708333333333333</c:v>
              </c:pt>
              <c:pt idx="6">
                <c:v>9.9583333333333339</c:v>
              </c:pt>
              <c:pt idx="7">
                <c:v>13.208333333333334</c:v>
              </c:pt>
              <c:pt idx="8">
                <c:v>15.208333333333334</c:v>
              </c:pt>
              <c:pt idx="9">
                <c:v>18.458333333333332</c:v>
              </c:pt>
              <c:pt idx="10">
                <c:v>21.208333333333332</c:v>
              </c:pt>
              <c:pt idx="11">
                <c:v>23.208333333333332</c:v>
              </c:pt>
              <c:pt idx="12">
                <c:v>26.458333333333332</c:v>
              </c:pt>
              <c:pt idx="13">
                <c:v>28.208333333333332</c:v>
              </c:pt>
            </c:numLit>
          </c:xVal>
          <c:yVal>
            <c:numLit>
              <c:formatCode>General</c:formatCode>
              <c:ptCount val="14"/>
              <c:pt idx="0">
                <c:v>6.8</c:v>
              </c:pt>
              <c:pt idx="1">
                <c:v>7.72</c:v>
              </c:pt>
              <c:pt idx="2">
                <c:v>8.1199999999999992</c:v>
              </c:pt>
              <c:pt idx="3">
                <c:v>8.7799999999999994</c:v>
              </c:pt>
              <c:pt idx="4">
                <c:v>9.07</c:v>
              </c:pt>
              <c:pt idx="5">
                <c:v>11.209999999999999</c:v>
              </c:pt>
              <c:pt idx="6">
                <c:v>12.021189999999999</c:v>
              </c:pt>
              <c:pt idx="7">
                <c:v>12.414999999999999</c:v>
              </c:pt>
              <c:pt idx="8">
                <c:v>13.264999999999999</c:v>
              </c:pt>
              <c:pt idx="9">
                <c:v>13.218999999999999</c:v>
              </c:pt>
              <c:pt idx="10">
                <c:v>14.009179999999999</c:v>
              </c:pt>
              <c:pt idx="11">
                <c:v>14.273399999999999</c:v>
              </c:pt>
              <c:pt idx="12">
                <c:v>14.261050000000001</c:v>
              </c:pt>
              <c:pt idx="13">
                <c:v>14.239000000000001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{"GC23","GC24","GC25","GC26","GC27","GC30","GC32","GC35","GC37","GC40","GC43","GC45","GC48","GC50"}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8F7-45AE-9CD4-7ACB84C74FB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CB73A71-14C6-44C4-B27E-7D68F11B1E5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F7-45AE-9CD4-7ACB84C74FBC}"/>
                </c:ext>
              </c:extLst>
            </c:dLbl>
            <c:dLbl>
              <c:idx val="1"/>
              <c:layout>
                <c:manualLayout>
                  <c:x val="-8.3837422072685092E-3"/>
                  <c:y val="0"/>
                </c:manualLayout>
              </c:layout>
              <c:tx>
                <c:rich>
                  <a:bodyPr/>
                  <a:lstStyle/>
                  <a:p>
                    <a:fld id="{BB68E61A-0E1E-422E-9021-7925F7B7C3F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8F7-45AE-9CD4-7ACB84C74FBC}"/>
                </c:ext>
              </c:extLst>
            </c:dLbl>
            <c:dLbl>
              <c:idx val="2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E72762C5-0138-481D-A593-994D24FA1BB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8F7-45AE-9CD4-7ACB84C74FBC}"/>
                </c:ext>
              </c:extLst>
            </c:dLbl>
            <c:dLbl>
              <c:idx val="3"/>
              <c:layout>
                <c:manualLayout>
                  <c:x val="3.8785995976687054E-2"/>
                  <c:y val="9.6666674278215823E-3"/>
                </c:manualLayout>
              </c:layout>
              <c:tx>
                <c:rich>
                  <a:bodyPr/>
                  <a:lstStyle/>
                  <a:p>
                    <a:fld id="{C0D361F3-EA5A-40BD-A98F-75C7534FA1A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8F7-45AE-9CD4-7ACB84C74FBC}"/>
                </c:ext>
              </c:extLst>
            </c:dLbl>
            <c:dLbl>
              <c:idx val="4"/>
              <c:layout>
                <c:manualLayout>
                  <c:x val="-6.9456768179790365E-2"/>
                  <c:y val="-5.1555559615048437E-2"/>
                </c:manualLayout>
              </c:layout>
              <c:tx>
                <c:rich>
                  <a:bodyPr/>
                  <a:lstStyle/>
                  <a:p>
                    <a:fld id="{FA287682-13D9-43C6-93A6-1FC29DDEFEB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8F7-45AE-9CD4-7ACB84C74FBC}"/>
                </c:ext>
              </c:extLst>
            </c:dLbl>
            <c:dLbl>
              <c:idx val="5"/>
              <c:layout>
                <c:manualLayout>
                  <c:x val="-9.7308214291335682E-2"/>
                  <c:y val="1.6111112379702638E-2"/>
                </c:manualLayout>
              </c:layout>
              <c:tx>
                <c:rich>
                  <a:bodyPr/>
                  <a:lstStyle/>
                  <a:p>
                    <a:fld id="{F20F907E-A43D-4216-BE7F-6019D9C5533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8F7-45AE-9CD4-7ACB84C74FBC}"/>
                </c:ext>
              </c:extLst>
            </c:dLbl>
            <c:dLbl>
              <c:idx val="6"/>
              <c:layout>
                <c:manualLayout>
                  <c:x val="-6.44892946187543E-2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F6441507-463D-4B0F-98EE-B21CBF20220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8F7-45AE-9CD4-7ACB84C74FBC}"/>
                </c:ext>
              </c:extLst>
            </c:dLbl>
            <c:dLbl>
              <c:idx val="7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C720A7F1-29A0-42D6-80D9-85CD72CB19A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8F7-45AE-9CD4-7ACB84C74FBC}"/>
                </c:ext>
              </c:extLst>
            </c:dLbl>
            <c:dLbl>
              <c:idx val="8"/>
              <c:layout>
                <c:manualLayout>
                  <c:x val="-5.3278708743481736E-2"/>
                  <c:y val="2.8121883229194598E-2"/>
                </c:manualLayout>
              </c:layout>
              <c:tx>
                <c:rich>
                  <a:bodyPr/>
                  <a:lstStyle/>
                  <a:p>
                    <a:fld id="{D213A70D-741D-4EFB-9C7A-3D5FD9E99A5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Lit>
              <c:formatCode>General</c:formatCode>
              <c:ptCount val="9"/>
              <c:pt idx="0">
                <c:v>1.413888888888889</c:v>
              </c:pt>
              <c:pt idx="1">
                <c:v>1.5944444444444446</c:v>
              </c:pt>
              <c:pt idx="2">
                <c:v>7.2527777777777782</c:v>
              </c:pt>
              <c:pt idx="3">
                <c:v>7.8277777777777775</c:v>
              </c:pt>
            </c:numLit>
          </c:xVal>
          <c:yVal>
            <c:numLit>
              <c:formatCode>General</c:formatCode>
              <c:ptCount val="9"/>
              <c:pt idx="0">
                <c:v>6.8000000000000007</c:v>
              </c:pt>
              <c:pt idx="1">
                <c:v>6.15</c:v>
              </c:pt>
              <c:pt idx="2">
                <c:v>8.64</c:v>
              </c:pt>
              <c:pt idx="3">
                <c:v>8.2353699999999996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{"NWC22","BWFH22","BWFK22","BWFi23","DBN23","NEDNAM01","NEDX2030","","","","","","","","","","","",""}</c15:f>
                <c15:dlblRangeCache>
                  <c:ptCount val="19"/>
                  <c:pt idx="0">
                    <c:v>NWC22</c:v>
                  </c:pt>
                  <c:pt idx="1">
                    <c:v>BWFH22</c:v>
                  </c:pt>
                  <c:pt idx="2">
                    <c:v>BWFK22</c:v>
                  </c:pt>
                  <c:pt idx="3">
                    <c:v>BWFi23</c:v>
                  </c:pt>
                  <c:pt idx="4">
                    <c:v>DBN23</c:v>
                  </c:pt>
                  <c:pt idx="5">
                    <c:v>NEDNAM01</c:v>
                  </c:pt>
                  <c:pt idx="6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38F7-45AE-9CD4-7ACB84C7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97.826433058838987</c:v>
              </c:pt>
              <c:pt idx="36">
                <c:v>98.706232566999091</c:v>
              </c:pt>
              <c:pt idx="37">
                <c:v>102.55824447265049</c:v>
              </c:pt>
              <c:pt idx="38">
                <c:v>100.18182301008517</c:v>
              </c:pt>
              <c:pt idx="39">
                <c:v>96.211281107674836</c:v>
              </c:pt>
              <c:pt idx="40">
                <c:v>98.85233640468897</c:v>
              </c:pt>
              <c:pt idx="41">
                <c:v>100.82791942923549</c:v>
              </c:pt>
              <c:pt idx="42">
                <c:v>99.687124345834135</c:v>
              </c:pt>
              <c:pt idx="43">
                <c:v>101.50268741553066</c:v>
              </c:pt>
              <c:pt idx="44">
                <c:v>106.58706727461639</c:v>
              </c:pt>
              <c:pt idx="45">
                <c:v>106.77653461086754</c:v>
              </c:pt>
              <c:pt idx="46">
                <c:v>111.48699654494321</c:v>
              </c:pt>
              <c:pt idx="47">
                <c:v>103.97573079266093</c:v>
              </c:pt>
              <c:pt idx="48">
                <c:v>101.99351332743315</c:v>
              </c:pt>
              <c:pt idx="49">
                <c:v>101.0396440498198</c:v>
              </c:pt>
              <c:pt idx="50">
                <c:v>96.861326808744479</c:v>
              </c:pt>
              <c:pt idx="51">
                <c:v>90.517346524004353</c:v>
              </c:pt>
              <c:pt idx="52">
                <c:v>95.819897459146972</c:v>
              </c:pt>
              <c:pt idx="53">
                <c:v>89.404747843983316</c:v>
              </c:pt>
              <c:pt idx="54">
                <c:v>81.912662523905837</c:v>
              </c:pt>
              <c:pt idx="55">
                <c:v>80.550617075957163</c:v>
              </c:pt>
              <c:pt idx="56">
                <c:v>83.079020281358041</c:v>
              </c:pt>
              <c:pt idx="57">
                <c:v>94.951264700636244</c:v>
              </c:pt>
              <c:pt idx="58">
                <c:v>98.873124830971733</c:v>
              </c:pt>
              <c:pt idx="59">
                <c:v>95.329992340895203</c:v>
              </c:pt>
              <c:pt idx="60">
                <c:v>94.637582117992764</c:v>
              </c:pt>
              <c:pt idx="61">
                <c:v>100.55138998696401</c:v>
              </c:pt>
              <c:pt idx="62">
                <c:v>97.170148395872374</c:v>
              </c:pt>
              <c:pt idx="63">
                <c:v>100.21380895407628</c:v>
              </c:pt>
              <c:pt idx="64">
                <c:v>101.53031776230598</c:v>
              </c:pt>
              <c:pt idx="65">
                <c:v>105.00123320532818</c:v>
              </c:pt>
              <c:pt idx="66">
                <c:v>104.69074455874002</c:v>
              </c:pt>
              <c:pt idx="67">
                <c:v>108.51070044619934</c:v>
              </c:pt>
              <c:pt idx="68">
                <c:v>106.06150542642817</c:v>
              </c:pt>
              <c:pt idx="69">
                <c:v>105.81915488652878</c:v>
              </c:pt>
              <c:pt idx="70">
                <c:v>107.99384433860183</c:v>
              </c:pt>
              <c:pt idx="71">
                <c:v>104.7912868847406</c:v>
              </c:pt>
              <c:pt idx="72">
                <c:v>101.12526850436484</c:v>
              </c:pt>
              <c:pt idx="73">
                <c:v>110.4751085797414</c:v>
              </c:pt>
              <c:pt idx="74">
                <c:v>117.01921211157097</c:v>
              </c:pt>
              <c:pt idx="75">
                <c:v>114.44724684857076</c:v>
              </c:pt>
              <c:pt idx="76">
                <c:v>118.06984555306856</c:v>
              </c:pt>
              <c:pt idx="77">
                <c:v>122.77634573650499</c:v>
              </c:pt>
              <c:pt idx="78">
                <c:v>132.38334923769506</c:v>
              </c:pt>
              <c:pt idx="79">
                <c:v>138.40056961059599</c:v>
              </c:pt>
              <c:pt idx="80">
                <c:v>146.1278886136644</c:v>
              </c:pt>
              <c:pt idx="81">
                <c:v>141.6234964471482</c:v>
              </c:pt>
              <c:pt idx="82">
                <c:v>145.74459857026378</c:v>
              </c:pt>
              <c:pt idx="83">
                <c:v>137.85704664023964</c:v>
              </c:pt>
              <c:pt idx="84">
                <c:v>133.46023399469584</c:v>
              </c:pt>
              <c:pt idx="85">
                <c:v>137.89778677501948</c:v>
              </c:pt>
              <c:pt idx="86">
                <c:v>137.63564308236019</c:v>
              </c:pt>
              <c:pt idx="87">
                <c:v>137.42189492865327</c:v>
              </c:pt>
              <c:pt idx="88">
                <c:v>133.49740045328079</c:v>
              </c:pt>
              <c:pt idx="89">
                <c:v>133.33867204414184</c:v>
              </c:pt>
              <c:pt idx="90">
                <c:v>138.27060284571056</c:v>
              </c:pt>
              <c:pt idx="91">
                <c:v>143.71348685612909</c:v>
              </c:pt>
              <c:pt idx="92">
                <c:v>144.38261685093124</c:v>
              </c:pt>
              <c:pt idx="93">
                <c:v>141.49713025316538</c:v>
              </c:pt>
              <c:pt idx="94">
                <c:v>147.76375515781757</c:v>
              </c:pt>
              <c:pt idx="95">
                <c:v>143.85303961381078</c:v>
              </c:pt>
              <c:pt idx="96">
                <c:v>149.18768573484931</c:v>
              </c:pt>
              <c:pt idx="97">
                <c:v>137.45646125477518</c:v>
              </c:pt>
              <c:pt idx="98">
                <c:v>131.67023151825541</c:v>
              </c:pt>
              <c:pt idx="99">
                <c:v>138.079411707638</c:v>
              </c:pt>
              <c:pt idx="100">
                <c:v>145.43600660459754</c:v>
              </c:pt>
              <c:pt idx="101">
                <c:v>141.92183637701064</c:v>
              </c:pt>
              <c:pt idx="102">
                <c:v>144.69612443450842</c:v>
              </c:pt>
              <c:pt idx="103">
                <c:v>137.40445263588023</c:v>
              </c:pt>
              <c:pt idx="104">
                <c:v>127.09430953234697</c:v>
              </c:pt>
              <c:pt idx="105">
                <c:v>100.84958880253639</c:v>
              </c:pt>
              <c:pt idx="106">
                <c:v>113.12853048718921</c:v>
              </c:pt>
              <c:pt idx="107">
                <c:v>114.81052547847275</c:v>
              </c:pt>
              <c:pt idx="108">
                <c:v>120.86655107641124</c:v>
              </c:pt>
              <c:pt idx="109">
                <c:v>125.0930126344512</c:v>
              </c:pt>
              <c:pt idx="110">
                <c:v>121.21350303361896</c:v>
              </c:pt>
              <c:pt idx="111">
                <c:v>124.40553942250629</c:v>
              </c:pt>
              <c:pt idx="112">
                <c:v>115.70337193990198</c:v>
              </c:pt>
              <c:pt idx="113">
                <c:v>134.30662289388718</c:v>
              </c:pt>
              <c:pt idx="114">
                <c:v>142.16342602655669</c:v>
              </c:pt>
              <c:pt idx="115">
                <c:v>142.16570064137312</c:v>
              </c:pt>
              <c:pt idx="116">
                <c:v>154.00014222556359</c:v>
              </c:pt>
              <c:pt idx="117">
                <c:v>156.3357083825565</c:v>
              </c:pt>
              <c:pt idx="118">
                <c:v>162.85959749336058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  <c:pt idx="122">
                <c:v>241.82560012133982</c:v>
              </c:pt>
              <c:pt idx="123">
                <c:v>230.52823356047119</c:v>
              </c:pt>
              <c:pt idx="124">
                <c:v>234.0606176833183</c:v>
              </c:pt>
              <c:pt idx="125">
                <c:v>233.53772626341379</c:v>
              </c:pt>
              <c:pt idx="126">
                <c:v>252.0264409762357</c:v>
              </c:pt>
              <c:pt idx="127">
                <c:v>259.94964822764661</c:v>
              </c:pt>
              <c:pt idx="128">
                <c:v>285.97060801523406</c:v>
              </c:pt>
              <c:pt idx="129">
                <c:v>305.25646581978145</c:v>
              </c:pt>
              <c:pt idx="130">
                <c:v>285.81742881991198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100.90923662268065</c:v>
              </c:pt>
              <c:pt idx="36">
                <c:v>101.96992072012318</c:v>
              </c:pt>
              <c:pt idx="37">
                <c:v>103.40129906013452</c:v>
              </c:pt>
              <c:pt idx="38">
                <c:v>104.70220318598386</c:v>
              </c:pt>
              <c:pt idx="39">
                <c:v>107.99100853187497</c:v>
              </c:pt>
              <c:pt idx="40">
                <c:v>109.83990648329203</c:v>
              </c:pt>
              <c:pt idx="41">
                <c:v>117.58934627586322</c:v>
              </c:pt>
              <c:pt idx="42">
                <c:v>117.42181079747985</c:v>
              </c:pt>
              <c:pt idx="43">
                <c:v>120.74717487731769</c:v>
              </c:pt>
              <c:pt idx="44">
                <c:v>123.42102637939259</c:v>
              </c:pt>
              <c:pt idx="45">
                <c:v>126.97363437849863</c:v>
              </c:pt>
              <c:pt idx="46">
                <c:v>131.86204791252001</c:v>
              </c:pt>
              <c:pt idx="47">
                <c:v>132.74436216959438</c:v>
              </c:pt>
              <c:pt idx="48">
                <c:v>134.07865796648809</c:v>
              </c:pt>
              <c:pt idx="49">
                <c:v>138.12939231225701</c:v>
              </c:pt>
              <c:pt idx="50">
                <c:v>143.84958223550009</c:v>
              </c:pt>
              <c:pt idx="51">
                <c:v>150.12209523142437</c:v>
              </c:pt>
              <c:pt idx="52">
                <c:v>153.79226932265581</c:v>
              </c:pt>
              <c:pt idx="53">
                <c:v>155.4998467529781</c:v>
              </c:pt>
              <c:pt idx="54">
                <c:v>157.66042020319185</c:v>
              </c:pt>
              <c:pt idx="55">
                <c:v>157.01754636875964</c:v>
              </c:pt>
              <c:pt idx="56">
                <c:v>161.60952861655943</c:v>
              </c:pt>
              <c:pt idx="57">
                <c:v>162.99137006206621</c:v>
              </c:pt>
              <c:pt idx="58">
                <c:v>166.66760917570701</c:v>
              </c:pt>
              <c:pt idx="59">
                <c:v>171.24317938653937</c:v>
              </c:pt>
              <c:pt idx="60">
                <c:v>172.28304142636844</c:v>
              </c:pt>
              <c:pt idx="61">
                <c:v>175.48337120390465</c:v>
              </c:pt>
              <c:pt idx="62">
                <c:v>177.79273236894804</c:v>
              </c:pt>
              <c:pt idx="63">
                <c:v>180.53607422940092</c:v>
              </c:pt>
              <c:pt idx="64">
                <c:v>182.10764075556784</c:v>
              </c:pt>
              <c:pt idx="65">
                <c:v>181.38649449817581</c:v>
              </c:pt>
              <c:pt idx="66">
                <c:v>181.52253436904945</c:v>
              </c:pt>
              <c:pt idx="67">
                <c:v>184.10886743873968</c:v>
              </c:pt>
              <c:pt idx="68">
                <c:v>191.65788333033029</c:v>
              </c:pt>
              <c:pt idx="69">
                <c:v>191.94019539247589</c:v>
              </c:pt>
              <c:pt idx="70">
                <c:v>192.18069645730264</c:v>
              </c:pt>
              <c:pt idx="71">
                <c:v>192.30984188532196</c:v>
              </c:pt>
              <c:pt idx="72">
                <c:v>192.92888726635081</c:v>
              </c:pt>
              <c:pt idx="73">
                <c:v>192.92562290957827</c:v>
              </c:pt>
              <c:pt idx="74">
                <c:v>195.79635617847279</c:v>
              </c:pt>
              <c:pt idx="75">
                <c:v>203.87099790727299</c:v>
              </c:pt>
              <c:pt idx="76">
                <c:v>205.01328710854744</c:v>
              </c:pt>
              <c:pt idx="77">
                <c:v>205.03214833096143</c:v>
              </c:pt>
              <c:pt idx="78">
                <c:v>207.66414601908599</c:v>
              </c:pt>
              <c:pt idx="79">
                <c:v>209.4857759079654</c:v>
              </c:pt>
              <c:pt idx="80">
                <c:v>216.61352943323394</c:v>
              </c:pt>
              <c:pt idx="81">
                <c:v>220.67395004245992</c:v>
              </c:pt>
              <c:pt idx="82">
                <c:v>220.74390368462335</c:v>
              </c:pt>
              <c:pt idx="83">
                <c:v>220.52867837853083</c:v>
              </c:pt>
              <c:pt idx="84">
                <c:v>218.64183500632413</c:v>
              </c:pt>
              <c:pt idx="85">
                <c:v>218.42691008251293</c:v>
              </c:pt>
              <c:pt idx="86">
                <c:v>217.88717718769905</c:v>
              </c:pt>
              <c:pt idx="87">
                <c:v>220.0878376772948</c:v>
              </c:pt>
              <c:pt idx="88">
                <c:v>224.51644514703733</c:v>
              </c:pt>
              <c:pt idx="89">
                <c:v>222.39296860883667</c:v>
              </c:pt>
              <c:pt idx="90">
                <c:v>223.29477209654547</c:v>
              </c:pt>
              <c:pt idx="91">
                <c:v>222.17025962426726</c:v>
              </c:pt>
              <c:pt idx="92">
                <c:v>221.56306830471411</c:v>
              </c:pt>
              <c:pt idx="93">
                <c:v>227.90952083323432</c:v>
              </c:pt>
              <c:pt idx="94">
                <c:v>230.58836934110818</c:v>
              </c:pt>
              <c:pt idx="95">
                <c:v>229.94687249760122</c:v>
              </c:pt>
              <c:pt idx="96">
                <c:v>223.93905055985638</c:v>
              </c:pt>
              <c:pt idx="97">
                <c:v>222.478520072105</c:v>
              </c:pt>
              <c:pt idx="98">
                <c:v>218.09013126368274</c:v>
              </c:pt>
              <c:pt idx="99">
                <c:v>232.15868945124038</c:v>
              </c:pt>
              <c:pt idx="100">
                <c:v>230.66242669772711</c:v>
              </c:pt>
              <c:pt idx="101">
                <c:v>229.7423142776299</c:v>
              </c:pt>
              <c:pt idx="102">
                <c:v>229.7790730479143</c:v>
              </c:pt>
              <c:pt idx="103">
                <c:v>227.12144828904209</c:v>
              </c:pt>
              <c:pt idx="104">
                <c:v>223.70395185663685</c:v>
              </c:pt>
              <c:pt idx="105">
                <c:v>211.89484394207685</c:v>
              </c:pt>
              <c:pt idx="106">
                <c:v>207.99152902181984</c:v>
              </c:pt>
              <c:pt idx="107">
                <c:v>204.60105910723516</c:v>
              </c:pt>
              <c:pt idx="108">
                <c:v>196.38284836607485</c:v>
              </c:pt>
              <c:pt idx="109">
                <c:v>183.51113095276884</c:v>
              </c:pt>
              <c:pt idx="110">
                <c:v>171.40049737667181</c:v>
              </c:pt>
              <c:pt idx="111">
                <c:v>178.47076789345951</c:v>
              </c:pt>
              <c:pt idx="112">
                <c:v>179.68668923511765</c:v>
              </c:pt>
              <c:pt idx="113">
                <c:v>182.3859426808076</c:v>
              </c:pt>
              <c:pt idx="114">
                <c:v>177.75042156163221</c:v>
              </c:pt>
              <c:pt idx="115">
                <c:v>169.70241572458619</c:v>
              </c:pt>
              <c:pt idx="116">
                <c:v>163.07621520020399</c:v>
              </c:pt>
              <c:pt idx="117">
                <c:v>174.22948678639153</c:v>
              </c:pt>
              <c:pt idx="118">
                <c:v>175.64248792422919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  <c:pt idx="122">
                <c:v>219.91094247553809</c:v>
              </c:pt>
              <c:pt idx="123">
                <c:v>221.65879464633369</c:v>
              </c:pt>
              <c:pt idx="124">
                <c:v>227.36163211499456</c:v>
              </c:pt>
              <c:pt idx="125">
                <c:v>261.39130231691001</c:v>
              </c:pt>
              <c:pt idx="126">
                <c:v>257.19623330602587</c:v>
              </c:pt>
              <c:pt idx="127">
                <c:v>251.82468997342951</c:v>
              </c:pt>
              <c:pt idx="128">
                <c:v>253.68466713357324</c:v>
              </c:pt>
              <c:pt idx="129">
                <c:v>251.87640282624514</c:v>
              </c:pt>
              <c:pt idx="130">
                <c:v>244.47274784157051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101.44472322392278</c:v>
              </c:pt>
              <c:pt idx="36">
                <c:v>102.18977942204879</c:v>
              </c:pt>
              <c:pt idx="37">
                <c:v>103.3997012098351</c:v>
              </c:pt>
              <c:pt idx="38">
                <c:v>105.39490988162335</c:v>
              </c:pt>
              <c:pt idx="39">
                <c:v>104.3281523528283</c:v>
              </c:pt>
              <c:pt idx="40">
                <c:v>107.02169623386817</c:v>
              </c:pt>
              <c:pt idx="41">
                <c:v>108.9763386231221</c:v>
              </c:pt>
              <c:pt idx="42">
                <c:v>107.63619025448932</c:v>
              </c:pt>
              <c:pt idx="43">
                <c:v>111.48028115441259</c:v>
              </c:pt>
              <c:pt idx="44">
                <c:v>110.1213653629175</c:v>
              </c:pt>
              <c:pt idx="45">
                <c:v>109.75824957676426</c:v>
              </c:pt>
              <c:pt idx="46">
                <c:v>109.58951379155748</c:v>
              </c:pt>
              <c:pt idx="47">
                <c:v>109.32854857853002</c:v>
              </c:pt>
              <c:pt idx="48">
                <c:v>109.57174595198924</c:v>
              </c:pt>
              <c:pt idx="49">
                <c:v>110.36062903874216</c:v>
              </c:pt>
              <c:pt idx="50">
                <c:v>110.65225208614432</c:v>
              </c:pt>
              <c:pt idx="51">
                <c:v>111.19453284806936</c:v>
              </c:pt>
              <c:pt idx="52">
                <c:v>112.6994448094336</c:v>
              </c:pt>
              <c:pt idx="53">
                <c:v>112.19450652310307</c:v>
              </c:pt>
              <c:pt idx="54">
                <c:v>108.64677001071037</c:v>
              </c:pt>
              <c:pt idx="55">
                <c:v>111.56163899869068</c:v>
              </c:pt>
              <c:pt idx="56">
                <c:v>111.57936259643137</c:v>
              </c:pt>
              <c:pt idx="57">
                <c:v>113.65590114414832</c:v>
              </c:pt>
              <c:pt idx="58">
                <c:v>115.0968132731376</c:v>
              </c:pt>
              <c:pt idx="59">
                <c:v>114.77901662306093</c:v>
              </c:pt>
              <c:pt idx="60">
                <c:v>117.44924756825084</c:v>
              </c:pt>
              <c:pt idx="61">
                <c:v>118.92017844453376</c:v>
              </c:pt>
              <c:pt idx="62">
                <c:v>118.08561982366187</c:v>
              </c:pt>
              <c:pt idx="63">
                <c:v>120.31937433882145</c:v>
              </c:pt>
              <c:pt idx="64">
                <c:v>121.08261341614097</c:v>
              </c:pt>
              <c:pt idx="65">
                <c:v>119.95149012886868</c:v>
              </c:pt>
              <c:pt idx="66">
                <c:v>121.35477874695236</c:v>
              </c:pt>
              <c:pt idx="67">
                <c:v>122.4897578246746</c:v>
              </c:pt>
              <c:pt idx="68">
                <c:v>123.63997324886461</c:v>
              </c:pt>
              <c:pt idx="69">
                <c:v>124.5159073084746</c:v>
              </c:pt>
              <c:pt idx="70">
                <c:v>126.11990088392115</c:v>
              </c:pt>
              <c:pt idx="71">
                <c:v>127.897170520207</c:v>
              </c:pt>
              <c:pt idx="72">
                <c:v>127.80427932236766</c:v>
              </c:pt>
              <c:pt idx="73">
                <c:v>130.49647149427048</c:v>
              </c:pt>
              <c:pt idx="74">
                <c:v>132.24586651866386</c:v>
              </c:pt>
              <c:pt idx="75">
                <c:v>133.75032488944501</c:v>
              </c:pt>
              <c:pt idx="76">
                <c:v>132.02920620515036</c:v>
              </c:pt>
              <c:pt idx="77">
                <c:v>131.82398734334095</c:v>
              </c:pt>
              <c:pt idx="78">
                <c:v>137.28951490890393</c:v>
              </c:pt>
              <c:pt idx="79">
                <c:v>139.47841895664283</c:v>
              </c:pt>
              <c:pt idx="80">
                <c:v>141.21126999206982</c:v>
              </c:pt>
              <c:pt idx="81">
                <c:v>143.60189972987237</c:v>
              </c:pt>
              <c:pt idx="82">
                <c:v>143.04305883501141</c:v>
              </c:pt>
              <c:pt idx="83">
                <c:v>142.16904039505351</c:v>
              </c:pt>
              <c:pt idx="84">
                <c:v>142.08194977741874</c:v>
              </c:pt>
              <c:pt idx="85">
                <c:v>144.3648109197139</c:v>
              </c:pt>
              <c:pt idx="86">
                <c:v>143.68049720855552</c:v>
              </c:pt>
              <c:pt idx="87">
                <c:v>145.15953878762792</c:v>
              </c:pt>
              <c:pt idx="88">
                <c:v>146.06020812259388</c:v>
              </c:pt>
              <c:pt idx="89">
                <c:v>150.62756172149125</c:v>
              </c:pt>
              <c:pt idx="90">
                <c:v>152.41284706555177</c:v>
              </c:pt>
              <c:pt idx="91">
                <c:v>155.90569165998872</c:v>
              </c:pt>
              <c:pt idx="92">
                <c:v>156.45741987586433</c:v>
              </c:pt>
              <c:pt idx="93">
                <c:v>158.63657318340449</c:v>
              </c:pt>
              <c:pt idx="94">
                <c:v>160.48370619157689</c:v>
              </c:pt>
              <c:pt idx="95">
                <c:v>161.64283091934888</c:v>
              </c:pt>
              <c:pt idx="96">
                <c:v>165.44832867962785</c:v>
              </c:pt>
              <c:pt idx="97">
                <c:v>165.0168777388937</c:v>
              </c:pt>
              <c:pt idx="98">
                <c:v>167.2981751073612</c:v>
              </c:pt>
              <c:pt idx="99">
                <c:v>167.96960882291444</c:v>
              </c:pt>
              <c:pt idx="100">
                <c:v>167.86046414571194</c:v>
              </c:pt>
              <c:pt idx="101">
                <c:v>168.8179741579842</c:v>
              </c:pt>
              <c:pt idx="102">
                <c:v>170.8271878423144</c:v>
              </c:pt>
              <c:pt idx="103">
                <c:v>173.23168917387801</c:v>
              </c:pt>
              <c:pt idx="104">
                <c:v>172.20396953134599</c:v>
              </c:pt>
              <c:pt idx="105">
                <c:v>161.11374272140361</c:v>
              </c:pt>
              <c:pt idx="106">
                <c:v>168.81420689691228</c:v>
              </c:pt>
              <c:pt idx="107">
                <c:v>179.06706820429065</c:v>
              </c:pt>
              <c:pt idx="108">
                <c:v>179.9513458333918</c:v>
              </c:pt>
              <c:pt idx="109">
                <c:v>182.28928126996252</c:v>
              </c:pt>
              <c:pt idx="110">
                <c:v>183.66836537057935</c:v>
              </c:pt>
              <c:pt idx="111">
                <c:v>184.48334123872596</c:v>
              </c:pt>
              <c:pt idx="112">
                <c:v>186.86656700735247</c:v>
              </c:pt>
              <c:pt idx="113">
                <c:v>190.75874317507729</c:v>
              </c:pt>
              <c:pt idx="114">
                <c:v>195.45599704143984</c:v>
              </c:pt>
              <c:pt idx="115">
                <c:v>196.68858510217501</c:v>
              </c:pt>
              <c:pt idx="116">
                <c:v>194.83978157184475</c:v>
              </c:pt>
              <c:pt idx="117">
                <c:v>192.96133340819441</c:v>
              </c:pt>
              <c:pt idx="118">
                <c:v>195.93138184893266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  <c:pt idx="122">
                <c:v>213.48243899896582</c:v>
              </c:pt>
              <c:pt idx="123">
                <c:v>210.43500655365457</c:v>
              </c:pt>
              <c:pt idx="124">
                <c:v>208.72406848169868</c:v>
              </c:pt>
              <c:pt idx="125">
                <c:v>209.43303261350036</c:v>
              </c:pt>
              <c:pt idx="126">
                <c:v>214.00904122795436</c:v>
              </c:pt>
              <c:pt idx="127">
                <c:v>214.36002033575087</c:v>
              </c:pt>
              <c:pt idx="128">
                <c:v>212.415781139872</c:v>
              </c:pt>
              <c:pt idx="129">
                <c:v>213.95851417004161</c:v>
              </c:pt>
              <c:pt idx="130">
                <c:v>214.29754422738986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100.47864056325034</c:v>
              </c:pt>
              <c:pt idx="36">
                <c:v>100.94671636514573</c:v>
              </c:pt>
              <c:pt idx="37">
                <c:v>101.43607582682773</c:v>
              </c:pt>
              <c:pt idx="38">
                <c:v>101.93014559934619</c:v>
              </c:pt>
              <c:pt idx="39">
                <c:v>102.41612207119125</c:v>
              </c:pt>
              <c:pt idx="40">
                <c:v>102.92626650440317</c:v>
              </c:pt>
              <c:pt idx="41">
                <c:v>103.42814496636642</c:v>
              </c:pt>
              <c:pt idx="42">
                <c:v>103.95539981244821</c:v>
              </c:pt>
              <c:pt idx="43">
                <c:v>104.49108039575674</c:v>
              </c:pt>
              <c:pt idx="44">
                <c:v>104.9804849509887</c:v>
              </c:pt>
              <c:pt idx="45">
                <c:v>105.52710273639815</c:v>
              </c:pt>
              <c:pt idx="46">
                <c:v>106.05686888518808</c:v>
              </c:pt>
              <c:pt idx="47">
                <c:v>106.60969568539407</c:v>
              </c:pt>
              <c:pt idx="48">
                <c:v>107.15349695982334</c:v>
              </c:pt>
              <c:pt idx="49">
                <c:v>107.72535580181635</c:v>
              </c:pt>
              <c:pt idx="50">
                <c:v>108.30583323227245</c:v>
              </c:pt>
              <c:pt idx="51">
                <c:v>108.87398780521299</c:v>
              </c:pt>
              <c:pt idx="52">
                <c:v>109.47243614393452</c:v>
              </c:pt>
              <c:pt idx="53">
                <c:v>110.06165457145963</c:v>
              </c:pt>
              <c:pt idx="54">
                <c:v>110.68066233140792</c:v>
              </c:pt>
              <c:pt idx="55">
                <c:v>111.31267052119118</c:v>
              </c:pt>
              <c:pt idx="56">
                <c:v>111.91768600388966</c:v>
              </c:pt>
              <c:pt idx="57">
                <c:v>112.58121571181712</c:v>
              </c:pt>
              <c:pt idx="58">
                <c:v>113.2380580118575</c:v>
              </c:pt>
              <c:pt idx="59">
                <c:v>113.93452613679132</c:v>
              </c:pt>
              <c:pt idx="60">
                <c:v>114.62072406183133</c:v>
              </c:pt>
              <c:pt idx="61">
                <c:v>115.34237668404148</c:v>
              </c:pt>
              <c:pt idx="62">
                <c:v>116.07678430742152</c:v>
              </c:pt>
              <c:pt idx="63">
                <c:v>116.80056605975084</c:v>
              </c:pt>
              <c:pt idx="64">
                <c:v>117.5637629330773</c:v>
              </c:pt>
              <c:pt idx="65">
                <c:v>118.31771338674055</c:v>
              </c:pt>
              <c:pt idx="66">
                <c:v>119.11392385948574</c:v>
              </c:pt>
              <c:pt idx="67">
                <c:v>119.92234779220904</c:v>
              </c:pt>
              <c:pt idx="68">
                <c:v>120.66218314897698</c:v>
              </c:pt>
              <c:pt idx="69">
                <c:v>121.49116402324667</c:v>
              </c:pt>
              <c:pt idx="70">
                <c:v>122.30270361992822</c:v>
              </c:pt>
              <c:pt idx="71">
                <c:v>123.15032756952175</c:v>
              </c:pt>
              <c:pt idx="72">
                <c:v>123.97938098288844</c:v>
              </c:pt>
              <c:pt idx="73">
                <c:v>124.84360353628423</c:v>
              </c:pt>
              <c:pt idx="74">
                <c:v>125.70644815043082</c:v>
              </c:pt>
              <c:pt idx="75">
                <c:v>126.53503546940401</c:v>
              </c:pt>
              <c:pt idx="76">
                <c:v>127.38565089264506</c:v>
              </c:pt>
              <c:pt idx="77">
                <c:v>128.20382116902931</c:v>
              </c:pt>
              <c:pt idx="78">
                <c:v>129.05160151545326</c:v>
              </c:pt>
              <c:pt idx="79">
                <c:v>129.89973569868556</c:v>
              </c:pt>
              <c:pt idx="80">
                <c:v>130.66657246790209</c:v>
              </c:pt>
              <c:pt idx="81">
                <c:v>131.51877759318344</c:v>
              </c:pt>
              <c:pt idx="82">
                <c:v>132.34579339197171</c:v>
              </c:pt>
              <c:pt idx="83">
                <c:v>133.20273206081322</c:v>
              </c:pt>
              <c:pt idx="84">
                <c:v>134.03248681796583</c:v>
              </c:pt>
              <c:pt idx="85">
                <c:v>134.88780233407616</c:v>
              </c:pt>
              <c:pt idx="86">
                <c:v>135.74226202213234</c:v>
              </c:pt>
              <c:pt idx="87">
                <c:v>136.56948586511672</c:v>
              </c:pt>
              <c:pt idx="88">
                <c:v>137.42713602707499</c:v>
              </c:pt>
              <c:pt idx="89">
                <c:v>138.26178556698986</c:v>
              </c:pt>
              <c:pt idx="90">
                <c:v>139.12928662706662</c:v>
              </c:pt>
              <c:pt idx="91">
                <c:v>140.00098797000788</c:v>
              </c:pt>
              <c:pt idx="92">
                <c:v>140.79255295494494</c:v>
              </c:pt>
              <c:pt idx="93">
                <c:v>141.67448541761101</c:v>
              </c:pt>
              <c:pt idx="94">
                <c:v>142.53278769533244</c:v>
              </c:pt>
              <c:pt idx="95">
                <c:v>143.42257677530392</c:v>
              </c:pt>
              <c:pt idx="96">
                <c:v>144.28506793079285</c:v>
              </c:pt>
              <c:pt idx="97">
                <c:v>145.17612917285578</c:v>
              </c:pt>
              <c:pt idx="98">
                <c:v>146.0650359766089</c:v>
              </c:pt>
              <c:pt idx="99">
                <c:v>146.91965550435799</c:v>
              </c:pt>
              <c:pt idx="100">
                <c:v>147.79720473725405</c:v>
              </c:pt>
              <c:pt idx="101">
                <c:v>148.64288176311518</c:v>
              </c:pt>
              <c:pt idx="102">
                <c:v>149.51410925589514</c:v>
              </c:pt>
              <c:pt idx="103">
                <c:v>150.38492881173707</c:v>
              </c:pt>
              <c:pt idx="104">
                <c:v>151.19883051314633</c:v>
              </c:pt>
              <c:pt idx="105">
                <c:v>152.06551310995516</c:v>
              </c:pt>
              <c:pt idx="106">
                <c:v>152.87829793784104</c:v>
              </c:pt>
              <c:pt idx="107">
                <c:v>153.67607959521914</c:v>
              </c:pt>
              <c:pt idx="108">
                <c:v>154.40612843864363</c:v>
              </c:pt>
              <c:pt idx="109">
                <c:v>155.1217010338255</c:v>
              </c:pt>
              <c:pt idx="110">
                <c:v>155.80823330492441</c:v>
              </c:pt>
              <c:pt idx="111">
                <c:v>156.44748215694167</c:v>
              </c:pt>
              <c:pt idx="112">
                <c:v>157.07851881333335</c:v>
              </c:pt>
              <c:pt idx="113">
                <c:v>157.66018225242743</c:v>
              </c:pt>
              <c:pt idx="114">
                <c:v>158.23639445355903</c:v>
              </c:pt>
              <c:pt idx="115">
                <c:v>158.79447390637893</c:v>
              </c:pt>
              <c:pt idx="116">
                <c:v>159.28806177235973</c:v>
              </c:pt>
              <c:pt idx="117">
                <c:v>159.82622977045901</c:v>
              </c:pt>
              <c:pt idx="118">
                <c:v>160.34173274992224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  <c:pt idx="122">
                <c:v>169.87208226124446</c:v>
              </c:pt>
              <c:pt idx="123">
                <c:v>170.45190160265321</c:v>
              </c:pt>
              <c:pt idx="124">
                <c:v>171.065248231921</c:v>
              </c:pt>
              <c:pt idx="125">
                <c:v>171.67326910742798</c:v>
              </c:pt>
              <c:pt idx="126">
                <c:v>172.3267270708769</c:v>
              </c:pt>
              <c:pt idx="127">
                <c:v>173.00180186299357</c:v>
              </c:pt>
              <c:pt idx="128">
                <c:v>173.63007832031909</c:v>
              </c:pt>
              <c:pt idx="129">
                <c:v>174.34452683920227</c:v>
              </c:pt>
              <c:pt idx="130">
                <c:v>175.05525308172125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99.44236160924639</c:v>
              </c:pt>
              <c:pt idx="36">
                <c:v>100.20128241970284</c:v>
              </c:pt>
              <c:pt idx="37">
                <c:v>102.60952313126977</c:v>
              </c:pt>
              <c:pt idx="38">
                <c:v>102.11466376845158</c:v>
              </c:pt>
              <c:pt idx="39">
                <c:v>99.878394647381484</c:v>
              </c:pt>
              <c:pt idx="40">
                <c:v>102.12235325931557</c:v>
              </c:pt>
              <c:pt idx="41">
                <c:v>103.80196069365338</c:v>
              </c:pt>
              <c:pt idx="42">
                <c:v>102.93761591538029</c:v>
              </c:pt>
              <c:pt idx="43">
                <c:v>105.08397078675097</c:v>
              </c:pt>
              <c:pt idx="44">
                <c:v>107.43000827126966</c:v>
              </c:pt>
              <c:pt idx="45">
                <c:v>107.5310931760865</c:v>
              </c:pt>
              <c:pt idx="46">
                <c:v>109.96133961819305</c:v>
              </c:pt>
              <c:pt idx="47">
                <c:v>106.29318176026955</c:v>
              </c:pt>
              <c:pt idx="48">
                <c:v>105.45935376540793</c:v>
              </c:pt>
              <c:pt idx="49">
                <c:v>105.30655845308527</c:v>
              </c:pt>
              <c:pt idx="50">
                <c:v>103.32614357076812</c:v>
              </c:pt>
              <c:pt idx="51">
                <c:v>100.20276480446046</c:v>
              </c:pt>
              <c:pt idx="52">
                <c:v>103.65473026240579</c:v>
              </c:pt>
              <c:pt idx="53">
                <c:v>100.15714091474885</c:v>
              </c:pt>
              <c:pt idx="54">
                <c:v>95.123105721849527</c:v>
              </c:pt>
              <c:pt idx="55">
                <c:v>95.206498884669273</c:v>
              </c:pt>
              <c:pt idx="56">
                <c:v>96.808749587271549</c:v>
              </c:pt>
              <c:pt idx="57">
                <c:v>104.38116777596495</c:v>
              </c:pt>
              <c:pt idx="58">
                <c:v>107.05564241047701</c:v>
              </c:pt>
              <c:pt idx="59">
                <c:v>105.18047579579753</c:v>
              </c:pt>
              <c:pt idx="60">
                <c:v>105.65927094338139</c:v>
              </c:pt>
              <c:pt idx="61">
                <c:v>109.4905703566689</c:v>
              </c:pt>
              <c:pt idx="62">
                <c:v>107.558565214957</c:v>
              </c:pt>
              <c:pt idx="63">
                <c:v>109.98761335412068</c:v>
              </c:pt>
              <c:pt idx="64">
                <c:v>111.06311298667971</c:v>
              </c:pt>
              <c:pt idx="65">
                <c:v>112.7927098876653</c:v>
              </c:pt>
              <c:pt idx="66">
                <c:v>113.17361378025699</c:v>
              </c:pt>
              <c:pt idx="67">
                <c:v>115.7095138699441</c:v>
              </c:pt>
              <c:pt idx="68">
                <c:v>114.87240725866452</c:v>
              </c:pt>
              <c:pt idx="69">
                <c:v>115.14315218179689</c:v>
              </c:pt>
              <c:pt idx="70">
                <c:v>116.92510942351815</c:v>
              </c:pt>
              <c:pt idx="71">
                <c:v>115.84778247874664</c:v>
              </c:pt>
              <c:pt idx="72">
                <c:v>113.95210960664625</c:v>
              </c:pt>
              <c:pt idx="73">
                <c:v>120.09898580730882</c:v>
              </c:pt>
              <c:pt idx="74">
                <c:v>124.30509096910826</c:v>
              </c:pt>
              <c:pt idx="75">
                <c:v>123.52714694449811</c:v>
              </c:pt>
              <c:pt idx="76">
                <c:v>125.17135878996305</c:v>
              </c:pt>
              <c:pt idx="77">
                <c:v>127.76857099269843</c:v>
              </c:pt>
              <c:pt idx="78">
                <c:v>134.52558502459567</c:v>
              </c:pt>
              <c:pt idx="79">
                <c:v>138.403153659456</c:v>
              </c:pt>
              <c:pt idx="80">
                <c:v>142.94613994194094</c:v>
              </c:pt>
              <c:pt idx="81">
                <c:v>141.65544105225644</c:v>
              </c:pt>
              <c:pt idx="82">
                <c:v>143.72922849818852</c:v>
              </c:pt>
              <c:pt idx="83">
                <c:v>139.76265339850434</c:v>
              </c:pt>
              <c:pt idx="84">
                <c:v>137.68229705998843</c:v>
              </c:pt>
              <c:pt idx="85">
                <c:v>140.81063782864797</c:v>
              </c:pt>
              <c:pt idx="86">
                <c:v>140.65495311040902</c:v>
              </c:pt>
              <c:pt idx="87">
                <c:v>141.15153599472777</c:v>
              </c:pt>
              <c:pt idx="88">
                <c:v>139.57605853898411</c:v>
              </c:pt>
              <c:pt idx="89">
                <c:v>140.97199832667889</c:v>
              </c:pt>
              <c:pt idx="90">
                <c:v>144.25728900236857</c:v>
              </c:pt>
              <c:pt idx="91">
                <c:v>148.26911014662744</c:v>
              </c:pt>
              <c:pt idx="92">
                <c:v>148.93935424734121</c:v>
              </c:pt>
              <c:pt idx="93">
                <c:v>148.26000294655063</c:v>
              </c:pt>
              <c:pt idx="94">
                <c:v>152.24060535646137</c:v>
              </c:pt>
              <c:pt idx="95">
                <c:v>150.74596003506574</c:v>
              </c:pt>
              <c:pt idx="96">
                <c:v>154.78708490940113</c:v>
              </c:pt>
              <c:pt idx="97">
                <c:v>148.77141013542357</c:v>
              </c:pt>
              <c:pt idx="98">
                <c:v>146.43934092379618</c:v>
              </c:pt>
              <c:pt idx="99">
                <c:v>150.35105920713539</c:v>
              </c:pt>
              <c:pt idx="100">
                <c:v>154.50656116082996</c:v>
              </c:pt>
              <c:pt idx="101">
                <c:v>153.08110456138397</c:v>
              </c:pt>
              <c:pt idx="102">
                <c:v>155.30334310551945</c:v>
              </c:pt>
              <c:pt idx="103">
                <c:v>152.22694801681294</c:v>
              </c:pt>
              <c:pt idx="104">
                <c:v>146.40961580079718</c:v>
              </c:pt>
              <c:pt idx="105">
                <c:v>128.63210742899608</c:v>
              </c:pt>
              <c:pt idx="106">
                <c:v>138.44481470713123</c:v>
              </c:pt>
              <c:pt idx="107">
                <c:v>142.14102245945998</c:v>
              </c:pt>
              <c:pt idx="108">
                <c:v>146.5789105757527</c:v>
              </c:pt>
              <c:pt idx="109">
                <c:v>149.84886375543712</c:v>
              </c:pt>
              <c:pt idx="110">
                <c:v>147.99796973125319</c:v>
              </c:pt>
              <c:pt idx="111">
                <c:v>150.26510959619179</c:v>
              </c:pt>
              <c:pt idx="112">
                <c:v>145.71316185649013</c:v>
              </c:pt>
              <c:pt idx="113">
                <c:v>158.4457518754617</c:v>
              </c:pt>
              <c:pt idx="114">
                <c:v>164.36650064413655</c:v>
              </c:pt>
              <c:pt idx="115">
                <c:v>164.79471476507993</c:v>
              </c:pt>
              <c:pt idx="116">
                <c:v>171.29154440929059</c:v>
              </c:pt>
              <c:pt idx="117">
                <c:v>172.21076678210645</c:v>
              </c:pt>
              <c:pt idx="118">
                <c:v>176.71023115155049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  <c:pt idx="122">
                <c:v>224.07969977501384</c:v>
              </c:pt>
              <c:pt idx="123">
                <c:v>218.03889096133648</c:v>
              </c:pt>
              <c:pt idx="124">
                <c:v>219.33448384078358</c:v>
              </c:pt>
              <c:pt idx="125">
                <c:v>219.46890549600687</c:v>
              </c:pt>
              <c:pt idx="126">
                <c:v>229.76202640048999</c:v>
              </c:pt>
              <c:pt idx="127">
                <c:v>233.66671449386578</c:v>
              </c:pt>
              <c:pt idx="128">
                <c:v>244.89564609710709</c:v>
              </c:pt>
              <c:pt idx="129">
                <c:v>253.8886536513061</c:v>
              </c:pt>
              <c:pt idx="130">
                <c:v>246.13240105856084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759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-2.939399999999992</c:v>
                </c:pt>
                <c:pt idx="1">
                  <c:v>-6.3680999999999983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-2.9194683542089317</c:v>
                </c:pt>
                <c:pt idx="1">
                  <c:v>9.9510735131336006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7.5259469099524967</c:v>
                </c:pt>
                <c:pt idx="1">
                  <c:v>22.11256709858813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17.49267852002243</c:v>
                </c:pt>
                <c:pt idx="1">
                  <c:v>32.738060802010494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-4.9469952576312926</c:v>
                </c:pt>
                <c:pt idx="1">
                  <c:v>13.407715362239481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-3.6316709125906899</c:v>
                </c:pt>
                <c:pt idx="1">
                  <c:v>13.522070136163133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1.4346008040323266</c:v>
                </c:pt>
                <c:pt idx="1">
                  <c:v>14.889930012580477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12.806079749825216</c:v>
                </c:pt>
                <c:pt idx="1">
                  <c:v>11.00527411670058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-10.179049166518872</c:v>
                </c:pt>
                <c:pt idx="1">
                  <c:v>-13.352006000937344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-5.3948706570865701</c:v>
                </c:pt>
                <c:pt idx="1">
                  <c:v>7.1474924452905375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3.79401502571175</c:v>
                </c:pt>
                <c:pt idx="1">
                  <c:v>17.874373474463635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7.8621067025387736</c:v>
                </c:pt>
                <c:pt idx="1">
                  <c:v>21.857864320240552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-4.0560163162111751</c:v>
                </c:pt>
                <c:pt idx="1">
                  <c:v>14.470742106698452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-6.7650391917088211</c:v>
                </c:pt>
                <c:pt idx="1">
                  <c:v>9.8309565004598642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-1.8837298557169757</c:v>
                </c:pt>
                <c:pt idx="1">
                  <c:v>11.131421828635002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5.0944877788092535</c:v>
                </c:pt>
                <c:pt idx="1">
                  <c:v>3.4167879064074702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0.15845597856358751</c:v>
                </c:pt>
                <c:pt idx="1">
                  <c:v>0.15808660384137863</c:v>
                </c:pt>
                <c:pt idx="2">
                  <c:v>0.34076255548198819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-2.9145410726860721E-2</c:v>
                </c:pt>
                <c:pt idx="1">
                  <c:v>-3.2019982245068412E-2</c:v>
                </c:pt>
                <c:pt idx="2">
                  <c:v>1.3054591713129948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2.6702602082423033</c:v>
                </c:pt>
                <c:pt idx="1">
                  <c:v>2.6690308602570711</c:v>
                </c:pt>
                <c:pt idx="2">
                  <c:v>3.3808980242898246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4.3292807022282442</c:v>
                </c:pt>
                <c:pt idx="1">
                  <c:v>4.3411225847520329</c:v>
                </c:pt>
                <c:pt idx="2">
                  <c:v>5.4343213950880598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4.5830286341066229</c:v>
                </c:pt>
                <c:pt idx="1">
                  <c:v>4.5664621640635783</c:v>
                </c:pt>
                <c:pt idx="2">
                  <c:v>7.273991515169187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8.3992863665869333</c:v>
                </c:pt>
                <c:pt idx="1">
                  <c:v>8.3970049790724985</c:v>
                </c:pt>
                <c:pt idx="2">
                  <c:v>8.6479637184018632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10.140062544680383</c:v>
                </c:pt>
                <c:pt idx="1">
                  <c:v>10.251281338299201</c:v>
                </c:pt>
                <c:pt idx="2">
                  <c:v>9.3249467422660928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8.99991817847161</c:v>
                </c:pt>
                <c:pt idx="1">
                  <c:v>9.0389048676504657</c:v>
                </c:pt>
                <c:pt idx="2">
                  <c:v>8.8137792622648767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-7.3122590422072031</c:v>
                </c:pt>
                <c:pt idx="1">
                  <c:v>-7.3126008656532075</c:v>
                </c:pt>
                <c:pt idx="2">
                  <c:v>-7.1435505231788099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-2.5782464454620846</c:v>
                </c:pt>
                <c:pt idx="1">
                  <c:v>-2.5810477198852433</c:v>
                </c:pt>
                <c:pt idx="2">
                  <c:v>-1.2776722009142705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-0.89314405505900307</c:v>
                </c:pt>
                <c:pt idx="1">
                  <c:v>-0.89433073573392807</c:v>
                </c:pt>
                <c:pt idx="2">
                  <c:v>-0.20717053632824944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-4.2223213475794612</c:v>
                </c:pt>
                <c:pt idx="1">
                  <c:v>-4.211450113623183</c:v>
                </c:pt>
                <c:pt idx="2">
                  <c:v>-3.2078579901577364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5.5633372145190485</c:v>
                </c:pt>
                <c:pt idx="1">
                  <c:v>5.546615458738513</c:v>
                </c:pt>
                <c:pt idx="2">
                  <c:v>8.2795238248647429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4.8747374966773283</c:v>
                </c:pt>
                <c:pt idx="1">
                  <c:v>4.8725302873429799</c:v>
                </c:pt>
                <c:pt idx="2">
                  <c:v>5.1153292281095997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6.536941484295733</c:v>
                </c:pt>
                <c:pt idx="1">
                  <c:v>6.6445218672550599</c:v>
                </c:pt>
                <c:pt idx="2">
                  <c:v>5.7484913732427589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1.5485210930427984</c:v>
                </c:pt>
                <c:pt idx="1">
                  <c:v>1.5848425939630539</c:v>
                </c:pt>
                <c:pt idx="2">
                  <c:v>1.3751069109540826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0.15845597856358751</c:v>
                </c:pt>
                <c:pt idx="1">
                  <c:v>0.15808660384137863</c:v>
                </c:pt>
                <c:pt idx="2">
                  <c:v>0.34076255548198819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-2.9145410726860721E-2</c:v>
                </c:pt>
                <c:pt idx="1">
                  <c:v>-3.2019982245068412E-2</c:v>
                </c:pt>
                <c:pt idx="2">
                  <c:v>1.3054591713129948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2.6702602082423033</c:v>
                </c:pt>
                <c:pt idx="1">
                  <c:v>2.6690308602570711</c:v>
                </c:pt>
                <c:pt idx="2">
                  <c:v>3.3808980242898246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4.3292807022282442</c:v>
                </c:pt>
                <c:pt idx="1">
                  <c:v>4.3411225847520329</c:v>
                </c:pt>
                <c:pt idx="2">
                  <c:v>5.4343213950880598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4.5830286341066229</c:v>
                </c:pt>
                <c:pt idx="1">
                  <c:v>4.5664621640635783</c:v>
                </c:pt>
                <c:pt idx="2">
                  <c:v>7.273991515169187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8.3992863665869333</c:v>
                </c:pt>
                <c:pt idx="1">
                  <c:v>8.3970049790724985</c:v>
                </c:pt>
                <c:pt idx="2">
                  <c:v>8.6479637184018632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10.140062544680383</c:v>
                </c:pt>
                <c:pt idx="1">
                  <c:v>10.251281338299201</c:v>
                </c:pt>
                <c:pt idx="2">
                  <c:v>9.3249467422660928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8.99991817847161</c:v>
                </c:pt>
                <c:pt idx="1">
                  <c:v>9.0389048676504657</c:v>
                </c:pt>
                <c:pt idx="2">
                  <c:v>8.8137792622648767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-7.3122590422072031</c:v>
                </c:pt>
                <c:pt idx="1">
                  <c:v>-7.3126008656532075</c:v>
                </c:pt>
                <c:pt idx="2">
                  <c:v>-7.1435505231788099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-2.5782464454620846</c:v>
                </c:pt>
                <c:pt idx="1">
                  <c:v>-2.5810477198852433</c:v>
                </c:pt>
                <c:pt idx="2">
                  <c:v>-1.2776722009142705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-0.89314405505900307</c:v>
                </c:pt>
                <c:pt idx="1">
                  <c:v>-0.89433073573392807</c:v>
                </c:pt>
                <c:pt idx="2">
                  <c:v>-0.20717053632824944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-4.2223213475794612</c:v>
                </c:pt>
                <c:pt idx="1">
                  <c:v>-4.211450113623183</c:v>
                </c:pt>
                <c:pt idx="2">
                  <c:v>-3.2078579901577364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5.5633372145190485</c:v>
                </c:pt>
                <c:pt idx="1">
                  <c:v>5.546615458738513</c:v>
                </c:pt>
                <c:pt idx="2">
                  <c:v>8.2795238248647429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4.8747374966773283</c:v>
                </c:pt>
                <c:pt idx="1">
                  <c:v>4.8725302873429799</c:v>
                </c:pt>
                <c:pt idx="2">
                  <c:v>5.1153292281095997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6.536941484295733</c:v>
                </c:pt>
                <c:pt idx="1">
                  <c:v>6.6445218672550599</c:v>
                </c:pt>
                <c:pt idx="2">
                  <c:v>5.7484913732427589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1.5485210930427984</c:v>
                </c:pt>
                <c:pt idx="1">
                  <c:v>1.5848425939630539</c:v>
                </c:pt>
                <c:pt idx="2">
                  <c:v>1.3751069109540826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>
                <a:latin typeface="+mn-lt"/>
              </a:defRPr>
            </a:pPr>
            <a:r>
              <a:rPr lang="en-US" sz="1100" b="1" i="0" baseline="0">
                <a:effectLst/>
                <a:latin typeface="+mn-lt"/>
              </a:rPr>
              <a:t>IJG Bond Yield Curve versus SA Benchmarks (latest)</a:t>
            </a:r>
            <a:endParaRPr lang="en-NA" sz="11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422054190296156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96466378013994E-2"/>
          <c:y val="9.8661486211861327E-2"/>
          <c:w val="0.87866072252883531"/>
          <c:h val="0.74523918949579093"/>
        </c:manualLayout>
      </c:layout>
      <c:scatterChart>
        <c:scatterStyle val="lineMarker"/>
        <c:varyColors val="0"/>
        <c:ser>
          <c:idx val="1"/>
          <c:order val="0"/>
          <c:tx>
            <c:v>#REF!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11591276090488689"/>
                  <c:y val="-3.0762593348049918E-4"/>
                </c:manualLayout>
              </c:layout>
              <c:tx>
                <c:rich>
                  <a:bodyPr/>
                  <a:lstStyle/>
                  <a:p>
                    <a:fld id="{263A6789-49B1-4A9B-961C-00504649532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06F-4733-B554-A7635ECDE6B5}"/>
                </c:ext>
              </c:extLst>
            </c:dLbl>
            <c:dLbl>
              <c:idx val="1"/>
              <c:layout>
                <c:manualLayout>
                  <c:x val="-0.14130958630171228"/>
                  <c:y val="-1.8311540012753955E-2"/>
                </c:manualLayout>
              </c:layout>
              <c:tx>
                <c:rich>
                  <a:bodyPr/>
                  <a:lstStyle/>
                  <a:p>
                    <a:fld id="{EDC74816-DB3B-4ED0-822B-397AE455A57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06F-4733-B554-A7635ECDE6B5}"/>
                </c:ext>
              </c:extLst>
            </c:dLbl>
            <c:dLbl>
              <c:idx val="2"/>
              <c:layout>
                <c:manualLayout>
                  <c:x val="-9.3690538682664679E-2"/>
                  <c:y val="-4.2316758785118612E-2"/>
                </c:manualLayout>
              </c:layout>
              <c:tx>
                <c:rich>
                  <a:bodyPr/>
                  <a:lstStyle/>
                  <a:p>
                    <a:fld id="{A5B9704A-8431-493D-BF2B-6B1E0088FE0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06F-4733-B554-A7635ECDE6B5}"/>
                </c:ext>
              </c:extLst>
            </c:dLbl>
            <c:dLbl>
              <c:idx val="3"/>
              <c:layout>
                <c:manualLayout>
                  <c:x val="-8.7341332333458324E-2"/>
                  <c:y val="-3.3314801745481834E-2"/>
                </c:manualLayout>
              </c:layout>
              <c:tx>
                <c:rich>
                  <a:bodyPr/>
                  <a:lstStyle/>
                  <a:p>
                    <a:fld id="{D5A0AE96-563F-4DBC-AC2B-25D5C257CC3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06F-4733-B554-A7635ECDE6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59BAAE0-B6E4-46C7-98FA-1A50EF6800E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06F-4733-B554-A7635ECDE6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72A941D-594E-450A-953E-4575CF6AC1C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06F-4733-B554-A7635ECDE6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72B4E4A-0A21-480A-BF2B-45BEC4F9B10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06F-4733-B554-A7635ECDE6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F67312D-21AF-4F39-BF12-8C53014035C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06F-4733-B554-A7635ECDE6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6ACCA24-4C9F-49EE-84F0-A47333FE51A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06F-4733-B554-A7635ECDE6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60BCE87-7CC8-4483-B5A7-A442A2193C6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06F-4733-B554-A7635ECDE6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C67EFA9-2BD6-47AF-916C-74D5DB7D29F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06F-4733-B554-A7635ECDE6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9F1CEF3-5CBB-4BB4-BBFF-B32AF421813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06F-4733-B554-A7635ECDE6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5AA1502-6F2D-4E55-A448-00EE65AD36E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06F-4733-B554-A7635ECDE6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2107517-93D7-484A-AF1B-24F6B329E2E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06F-4733-B554-A7635ECDE6B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1.4583333333333333</c:v>
              </c:pt>
              <c:pt idx="1">
                <c:v>2.4583333333333335</c:v>
              </c:pt>
              <c:pt idx="2">
                <c:v>2.9583333333333335</c:v>
              </c:pt>
              <c:pt idx="3">
                <c:v>3.9583333333333335</c:v>
              </c:pt>
              <c:pt idx="4">
                <c:v>4.708333333333333</c:v>
              </c:pt>
              <c:pt idx="5">
                <c:v>7.708333333333333</c:v>
              </c:pt>
              <c:pt idx="6">
                <c:v>9.9583333333333339</c:v>
              </c:pt>
              <c:pt idx="7">
                <c:v>13.208333333333334</c:v>
              </c:pt>
              <c:pt idx="8">
                <c:v>15.208333333333334</c:v>
              </c:pt>
              <c:pt idx="9">
                <c:v>18.458333333333332</c:v>
              </c:pt>
              <c:pt idx="10">
                <c:v>21.208333333333332</c:v>
              </c:pt>
              <c:pt idx="11">
                <c:v>23.208333333333332</c:v>
              </c:pt>
              <c:pt idx="12">
                <c:v>26.458333333333332</c:v>
              </c:pt>
              <c:pt idx="13">
                <c:v>28.208333333333332</c:v>
              </c:pt>
            </c:numLit>
          </c:xVal>
          <c:yVal>
            <c:numLit>
              <c:formatCode>General</c:formatCode>
              <c:ptCount val="14"/>
              <c:pt idx="0">
                <c:v>6.8</c:v>
              </c:pt>
              <c:pt idx="1">
                <c:v>7.72</c:v>
              </c:pt>
              <c:pt idx="2">
                <c:v>8.1199999999999992</c:v>
              </c:pt>
              <c:pt idx="3">
                <c:v>8.7799999999999994</c:v>
              </c:pt>
              <c:pt idx="4">
                <c:v>9.07</c:v>
              </c:pt>
              <c:pt idx="5">
                <c:v>11.209999999999999</c:v>
              </c:pt>
              <c:pt idx="6">
                <c:v>12.021189999999999</c:v>
              </c:pt>
              <c:pt idx="7">
                <c:v>12.414999999999999</c:v>
              </c:pt>
              <c:pt idx="8">
                <c:v>13.264999999999999</c:v>
              </c:pt>
              <c:pt idx="9">
                <c:v>13.218999999999999</c:v>
              </c:pt>
              <c:pt idx="10">
                <c:v>14.009179999999999</c:v>
              </c:pt>
              <c:pt idx="11">
                <c:v>14.273399999999999</c:v>
              </c:pt>
              <c:pt idx="12">
                <c:v>14.261050000000001</c:v>
              </c:pt>
              <c:pt idx="13">
                <c:v>14.239000000000001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{"GC23","GC24","GC25","GC26","GC27","GC30","GC32","GC35","GC37","GC40","GC43","GC45","GC48","GC50"}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06F-4733-B554-A7635ECDE6B5}"/>
            </c:ext>
          </c:extLst>
        </c:ser>
        <c:ser>
          <c:idx val="0"/>
          <c:order val="1"/>
          <c:tx>
            <c:v>#REF!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38C4045-20FB-42FB-8C8A-7E275E8C053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06F-4733-B554-A7635ECDE6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96F928-B232-4437-A6D7-86864BFC4BD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06F-4733-B554-A7635ECDE6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5CC368-CA81-4115-9307-C0DE9E61447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06F-4733-B554-A7635ECDE6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D7FA19-FD8B-406F-9FC6-F856CBF92A7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06F-4733-B554-A7635ECDE6B5}"/>
                </c:ext>
              </c:extLst>
            </c:dLbl>
            <c:dLbl>
              <c:idx val="4"/>
              <c:layout>
                <c:manualLayout>
                  <c:x val="-5.8095238095238151E-2"/>
                  <c:y val="-2.6698245185429736E-2"/>
                </c:manualLayout>
              </c:layout>
              <c:tx>
                <c:rich>
                  <a:bodyPr/>
                  <a:lstStyle/>
                  <a:p>
                    <a:fld id="{C7DA5E0C-AB67-459C-B6E2-ACC54048176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06F-4733-B554-A7635ECDE6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9EE4194-060A-4BB8-9237-CE0C8106544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06F-4733-B554-A7635ECDE6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C2884D0-78CB-4A6D-9C4C-585D96187FF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06F-4733-B554-A7635ECDE6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D985FF9-464E-488C-84FB-E8FBFD6447F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06F-4733-B554-A7635ECDE6B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8"/>
              <c:pt idx="0">
                <c:v>0.82777777777777772</c:v>
              </c:pt>
              <c:pt idx="1">
                <c:v>4.6416666666666666</c:v>
              </c:pt>
              <c:pt idx="2">
                <c:v>8.8277777777777775</c:v>
              </c:pt>
              <c:pt idx="3">
                <c:v>13.916666666666666</c:v>
              </c:pt>
              <c:pt idx="4">
                <c:v>14.75</c:v>
              </c:pt>
              <c:pt idx="5">
                <c:v>18.827777777777779</c:v>
              </c:pt>
              <c:pt idx="6">
                <c:v>21.75</c:v>
              </c:pt>
              <c:pt idx="7">
                <c:v>25.827777777777779</c:v>
              </c:pt>
            </c:numLit>
          </c:xVal>
          <c:yVal>
            <c:numLit>
              <c:formatCode>General</c:formatCode>
              <c:ptCount val="8"/>
              <c:pt idx="0">
                <c:v>5.5</c:v>
              </c:pt>
              <c:pt idx="1">
                <c:v>8.33</c:v>
              </c:pt>
              <c:pt idx="2">
                <c:v>10.199999999999999</c:v>
              </c:pt>
              <c:pt idx="3">
                <c:v>10.705</c:v>
              </c:pt>
              <c:pt idx="4">
                <c:v>10.885</c:v>
              </c:pt>
              <c:pt idx="5">
                <c:v>10.984999999999999</c:v>
              </c:pt>
              <c:pt idx="6">
                <c:v>11.01</c:v>
              </c:pt>
              <c:pt idx="7">
                <c:v>10.945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{"R2023","R186","R213","R209","R2037","R214","R2044","R2048"}</c15:f>
                <c15:dlblRangeCache>
                  <c:ptCount val="8"/>
                  <c:pt idx="0">
                    <c:v>R2023</c:v>
                  </c:pt>
                  <c:pt idx="1">
                    <c:v>R186</c:v>
                  </c:pt>
                  <c:pt idx="2">
                    <c:v>R213</c:v>
                  </c:pt>
                  <c:pt idx="3">
                    <c:v>R209</c:v>
                  </c:pt>
                  <c:pt idx="4">
                    <c:v>R2037</c:v>
                  </c:pt>
                  <c:pt idx="5">
                    <c:v>R214</c:v>
                  </c:pt>
                  <c:pt idx="6">
                    <c:v>R2044</c:v>
                  </c:pt>
                  <c:pt idx="7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206F-4733-B554-A7635ECD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122464</xdr:colOff>
      <xdr:row>16</xdr:row>
      <xdr:rowOff>40821</xdr:rowOff>
    </xdr:from>
    <xdr:to>
      <xdr:col>12</xdr:col>
      <xdr:colOff>367393</xdr:colOff>
      <xdr:row>33</xdr:row>
      <xdr:rowOff>123824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2E01F4-D072-DC66-540C-A0762AF6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" y="3007178"/>
          <a:ext cx="5102679" cy="299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1284767</xdr:colOff>
      <xdr:row>27</xdr:row>
      <xdr:rowOff>66453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E21464-202C-4BAC-AC83-9A5D8D48E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11</xdr:col>
      <xdr:colOff>1240465</xdr:colOff>
      <xdr:row>27</xdr:row>
      <xdr:rowOff>132907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BB5AD5-6DD3-41C3-8E33-3200C4A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zette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1" t="str">
        <f>"Individual Equity Total Returns [N$,%]" &amp; TEXT(Map!$N$16, " mmmm yyyy")</f>
        <v>Individual Equity Total Returns [N$,%] April 2022</v>
      </c>
      <c r="C2" s="431"/>
      <c r="D2" s="431"/>
      <c r="E2" s="431"/>
      <c r="F2" s="431"/>
      <c r="G2" s="431"/>
      <c r="H2" s="490" t="s">
        <v>7</v>
      </c>
      <c r="I2" s="490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5"/>
      <c r="C4" s="386" t="s">
        <v>84</v>
      </c>
      <c r="D4" s="386" t="s">
        <v>109</v>
      </c>
      <c r="E4" s="387" t="s">
        <v>8</v>
      </c>
      <c r="F4" s="387" t="s">
        <v>9</v>
      </c>
      <c r="G4" s="387" t="s">
        <v>10</v>
      </c>
      <c r="H4" s="387" t="s">
        <v>11</v>
      </c>
      <c r="I4" s="387" t="s">
        <v>12</v>
      </c>
    </row>
    <row r="5" spans="2:11">
      <c r="B5" s="395" t="s">
        <v>145</v>
      </c>
      <c r="C5" s="396"/>
      <c r="D5" s="397"/>
      <c r="E5" s="398">
        <v>-6.7445425972944211</v>
      </c>
      <c r="F5" s="398">
        <v>12.172308690987746</v>
      </c>
      <c r="G5" s="398">
        <v>20.09756651293003</v>
      </c>
      <c r="H5" s="398">
        <v>37.459504274557467</v>
      </c>
      <c r="I5" s="398">
        <v>16.816747436114323</v>
      </c>
      <c r="J5" s="85"/>
    </row>
    <row r="6" spans="2:11">
      <c r="B6" s="87" t="s">
        <v>146</v>
      </c>
      <c r="C6" s="399"/>
      <c r="D6" s="397"/>
      <c r="E6" s="21">
        <v>-8.0459987229716727</v>
      </c>
      <c r="F6" s="21">
        <v>14.979903925343057</v>
      </c>
      <c r="G6" s="21">
        <v>24.227740625947682</v>
      </c>
      <c r="H6" s="21">
        <v>41.205295264229612</v>
      </c>
      <c r="I6" s="21">
        <v>19.794215469596708</v>
      </c>
      <c r="J6" s="85"/>
    </row>
    <row r="7" spans="2:11">
      <c r="B7" s="57" t="s">
        <v>147</v>
      </c>
      <c r="C7" s="399">
        <v>1330</v>
      </c>
      <c r="D7" s="400">
        <v>9.0698646938565006E-4</v>
      </c>
      <c r="E7" s="22">
        <v>-5</v>
      </c>
      <c r="F7" s="22">
        <v>23.672730000000001</v>
      </c>
      <c r="G7" s="22">
        <v>2.90469</v>
      </c>
      <c r="H7" s="22">
        <v>3.7434090000000002</v>
      </c>
      <c r="I7" s="22">
        <v>5.6211180000000001</v>
      </c>
      <c r="J7" s="85"/>
    </row>
    <row r="8" spans="2:11">
      <c r="B8" s="57" t="s">
        <v>148</v>
      </c>
      <c r="C8" s="399">
        <v>6848.9999999999991</v>
      </c>
      <c r="D8" s="400">
        <v>0.16885587787372605</v>
      </c>
      <c r="E8" s="22">
        <v>-11.59158</v>
      </c>
      <c r="F8" s="22">
        <v>13.279629999999997</v>
      </c>
      <c r="G8" s="22">
        <v>20.504840000000002</v>
      </c>
      <c r="H8" s="22">
        <v>34.67304</v>
      </c>
      <c r="I8" s="22">
        <v>14.975099999999999</v>
      </c>
      <c r="J8" s="85"/>
    </row>
    <row r="9" spans="2:11">
      <c r="B9" s="57" t="s">
        <v>149</v>
      </c>
      <c r="C9" s="399">
        <v>2951</v>
      </c>
      <c r="D9" s="400">
        <v>9.5303744883515416E-4</v>
      </c>
      <c r="E9" s="22">
        <v>5.2203390000000001</v>
      </c>
      <c r="F9" s="22">
        <v>5.2203390000000001</v>
      </c>
      <c r="G9" s="22">
        <v>6.9238720000000002</v>
      </c>
      <c r="H9" s="22">
        <v>30.983820000000001</v>
      </c>
      <c r="I9" s="22">
        <v>5.2203390000000001</v>
      </c>
      <c r="J9" s="85"/>
    </row>
    <row r="10" spans="2:11">
      <c r="B10" s="57" t="s">
        <v>150</v>
      </c>
      <c r="C10" s="399">
        <v>250</v>
      </c>
      <c r="D10" s="400">
        <v>1.3828881482817108E-4</v>
      </c>
      <c r="E10" s="22">
        <v>0</v>
      </c>
      <c r="F10" s="22">
        <v>63.398690000000002</v>
      </c>
      <c r="G10" s="22">
        <v>25.628139999999998</v>
      </c>
      <c r="H10" s="22">
        <v>70.299779999999998</v>
      </c>
      <c r="I10" s="22">
        <v>27.551020000000005</v>
      </c>
      <c r="J10" s="85"/>
    </row>
    <row r="11" spans="2:11">
      <c r="B11" s="57" t="s">
        <v>151</v>
      </c>
      <c r="C11" s="399">
        <v>22169</v>
      </c>
      <c r="D11" s="400">
        <v>3.9970474691363084E-2</v>
      </c>
      <c r="E11" s="22">
        <v>-1.7534940000000003</v>
      </c>
      <c r="F11" s="22">
        <v>20.188500000000001</v>
      </c>
      <c r="G11" s="22">
        <v>31.516359999999999</v>
      </c>
      <c r="H11" s="22">
        <v>58.695309999999999</v>
      </c>
      <c r="I11" s="22">
        <v>30.7056</v>
      </c>
      <c r="J11" s="85"/>
    </row>
    <row r="12" spans="2:11">
      <c r="B12" s="57" t="s">
        <v>152</v>
      </c>
      <c r="C12" s="399">
        <v>450</v>
      </c>
      <c r="D12" s="400">
        <v>1.7734586912332637E-4</v>
      </c>
      <c r="E12" s="22">
        <v>-10</v>
      </c>
      <c r="F12" s="22">
        <v>-24.874790000000001</v>
      </c>
      <c r="G12" s="22">
        <v>-30.232559999999996</v>
      </c>
      <c r="H12" s="22">
        <v>-29.057189999999999</v>
      </c>
      <c r="I12" s="22">
        <v>-26.590540000000001</v>
      </c>
      <c r="J12" s="85"/>
    </row>
    <row r="13" spans="2:11">
      <c r="B13" s="57" t="s">
        <v>153</v>
      </c>
      <c r="C13" s="399">
        <v>16800</v>
      </c>
      <c r="D13" s="400">
        <v>0.11199899016496125</v>
      </c>
      <c r="E13" s="22">
        <v>-5.0905639999999996</v>
      </c>
      <c r="F13" s="22">
        <v>15.70045</v>
      </c>
      <c r="G13" s="22">
        <v>27.643840000000004</v>
      </c>
      <c r="H13" s="22">
        <v>45.27749</v>
      </c>
      <c r="I13" s="22">
        <v>23.468360000000001</v>
      </c>
      <c r="J13" s="85"/>
    </row>
    <row r="14" spans="2:11">
      <c r="B14" s="87" t="s">
        <v>154</v>
      </c>
      <c r="C14" s="399"/>
      <c r="D14" s="400"/>
      <c r="E14" s="21">
        <v>1.083045</v>
      </c>
      <c r="F14" s="21">
        <v>14.744940000000001</v>
      </c>
      <c r="G14" s="21">
        <v>21.52122</v>
      </c>
      <c r="H14" s="21">
        <v>23.724</v>
      </c>
      <c r="I14" s="21">
        <v>14.744940000000001</v>
      </c>
      <c r="J14" s="85"/>
    </row>
    <row r="15" spans="2:11">
      <c r="B15" s="57" t="s">
        <v>155</v>
      </c>
      <c r="C15" s="399">
        <v>29213</v>
      </c>
      <c r="D15" s="400">
        <v>6.0261535421811891E-3</v>
      </c>
      <c r="E15" s="22">
        <v>1.083045</v>
      </c>
      <c r="F15" s="22">
        <v>14.744940000000001</v>
      </c>
      <c r="G15" s="22">
        <v>21.52122</v>
      </c>
      <c r="H15" s="22">
        <v>23.724</v>
      </c>
      <c r="I15" s="22">
        <v>14.744940000000001</v>
      </c>
      <c r="J15" s="85"/>
    </row>
    <row r="16" spans="2:11">
      <c r="B16" s="87" t="s">
        <v>156</v>
      </c>
      <c r="C16" s="399"/>
      <c r="D16" s="400"/>
      <c r="E16" s="21">
        <v>-4.1456602706001942</v>
      </c>
      <c r="F16" s="21">
        <v>3.2547597652077269</v>
      </c>
      <c r="G16" s="21">
        <v>4.7711791928666711</v>
      </c>
      <c r="H16" s="21">
        <v>20.160127517045755</v>
      </c>
      <c r="I16" s="21">
        <v>9.0889441630128278</v>
      </c>
      <c r="J16" s="85"/>
    </row>
    <row r="17" spans="2:10">
      <c r="B17" s="57" t="s">
        <v>157</v>
      </c>
      <c r="C17" s="399">
        <v>1682.9999999999998</v>
      </c>
      <c r="D17" s="400">
        <v>8.5799909506767691E-3</v>
      </c>
      <c r="E17" s="22">
        <v>-2.772964</v>
      </c>
      <c r="F17" s="22">
        <v>-16.6006</v>
      </c>
      <c r="G17" s="22">
        <v>-14.39471</v>
      </c>
      <c r="H17" s="22">
        <v>-12.97828</v>
      </c>
      <c r="I17" s="22">
        <v>-11.187340000000001</v>
      </c>
      <c r="J17" s="85"/>
    </row>
    <row r="18" spans="2:10">
      <c r="B18" s="57" t="s">
        <v>158</v>
      </c>
      <c r="C18" s="399">
        <v>1269</v>
      </c>
      <c r="D18" s="400">
        <v>2.8346044609590403E-2</v>
      </c>
      <c r="E18" s="22">
        <v>-4.1159369999999997</v>
      </c>
      <c r="F18" s="22">
        <v>-4.2549999999999999</v>
      </c>
      <c r="G18" s="22">
        <v>-1.0316149999999999</v>
      </c>
      <c r="H18" s="22">
        <v>23.851980000000001</v>
      </c>
      <c r="I18" s="22">
        <v>0.78805739999999991</v>
      </c>
      <c r="J18" s="85"/>
    </row>
    <row r="19" spans="2:10">
      <c r="B19" s="57" t="s">
        <v>159</v>
      </c>
      <c r="C19" s="399">
        <v>6583</v>
      </c>
      <c r="D19" s="400">
        <v>5.7981863483968013E-2</v>
      </c>
      <c r="E19" s="22">
        <v>-4.3633189999999997</v>
      </c>
      <c r="F19" s="22">
        <v>9.8642540000000007</v>
      </c>
      <c r="G19" s="22">
        <v>10.44415</v>
      </c>
      <c r="H19" s="22">
        <v>23.258990000000001</v>
      </c>
      <c r="I19" s="22">
        <v>16.147490000000001</v>
      </c>
      <c r="J19" s="85"/>
    </row>
    <row r="20" spans="2:10">
      <c r="B20" s="87" t="s">
        <v>160</v>
      </c>
      <c r="C20" s="399"/>
      <c r="D20" s="400"/>
      <c r="E20" s="21">
        <v>1.5151520000000001</v>
      </c>
      <c r="F20" s="21">
        <v>1.5151520000000001</v>
      </c>
      <c r="G20" s="21">
        <v>12.28191</v>
      </c>
      <c r="H20" s="21">
        <v>17.62867</v>
      </c>
      <c r="I20" s="21">
        <v>1.5151520000000001</v>
      </c>
      <c r="J20" s="85"/>
    </row>
    <row r="21" spans="2:10">
      <c r="B21" s="57" t="s">
        <v>161</v>
      </c>
      <c r="C21" s="399">
        <v>67</v>
      </c>
      <c r="D21" s="400">
        <v>3.5039871335370766E-5</v>
      </c>
      <c r="E21" s="22">
        <v>1.5151520000000001</v>
      </c>
      <c r="F21" s="22">
        <v>1.5151520000000001</v>
      </c>
      <c r="G21" s="22">
        <v>12.28191</v>
      </c>
      <c r="H21" s="22">
        <v>17.62867</v>
      </c>
      <c r="I21" s="22">
        <v>1.5151520000000001</v>
      </c>
      <c r="J21" s="85"/>
    </row>
    <row r="22" spans="2:10">
      <c r="B22" s="87" t="s">
        <v>162</v>
      </c>
      <c r="C22" s="399"/>
      <c r="D22" s="400"/>
      <c r="E22" s="21">
        <v>-3.5064964982470088</v>
      </c>
      <c r="F22" s="21">
        <v>15.053857973054031</v>
      </c>
      <c r="G22" s="21">
        <v>13.863375570819365</v>
      </c>
      <c r="H22" s="21">
        <v>36.166444852139577</v>
      </c>
      <c r="I22" s="21">
        <v>9.9959526530569462</v>
      </c>
      <c r="J22" s="85"/>
    </row>
    <row r="23" spans="2:10">
      <c r="B23" s="57" t="s">
        <v>163</v>
      </c>
      <c r="C23" s="399">
        <v>1021.0000000000001</v>
      </c>
      <c r="D23" s="400">
        <v>4.4862797670595846E-4</v>
      </c>
      <c r="E23" s="22">
        <v>9.8039219999999996E-2</v>
      </c>
      <c r="F23" s="22">
        <v>24.420929999999998</v>
      </c>
      <c r="G23" s="22">
        <v>-2.9131140000000002</v>
      </c>
      <c r="H23" s="22">
        <v>-7.7224659999999998</v>
      </c>
      <c r="I23" s="22">
        <v>18.469760000000001</v>
      </c>
      <c r="J23" s="85"/>
    </row>
    <row r="24" spans="2:10">
      <c r="B24" s="57" t="s">
        <v>164</v>
      </c>
      <c r="C24" s="399">
        <v>1353</v>
      </c>
      <c r="D24" s="400">
        <v>6.1471914676760877E-3</v>
      </c>
      <c r="E24" s="22">
        <v>-3.7695590000000001</v>
      </c>
      <c r="F24" s="22">
        <v>14.370240000000001</v>
      </c>
      <c r="G24" s="22">
        <v>15.08774</v>
      </c>
      <c r="H24" s="22">
        <v>39.369500000000002</v>
      </c>
      <c r="I24" s="22">
        <v>9.3775259999999996</v>
      </c>
      <c r="J24" s="85"/>
    </row>
    <row r="25" spans="2:10">
      <c r="B25" s="87" t="s">
        <v>165</v>
      </c>
      <c r="C25" s="399"/>
      <c r="D25" s="400"/>
      <c r="E25" s="21">
        <v>-0.88536756516157045</v>
      </c>
      <c r="F25" s="21">
        <v>8.7256002775300701</v>
      </c>
      <c r="G25" s="21">
        <v>31.7277178558837</v>
      </c>
      <c r="H25" s="21">
        <v>71.661619838507491</v>
      </c>
      <c r="I25" s="21">
        <v>9.0602870481557058</v>
      </c>
      <c r="J25" s="85"/>
    </row>
    <row r="26" spans="2:10">
      <c r="B26" s="57" t="s">
        <v>166</v>
      </c>
      <c r="C26" s="399">
        <v>175</v>
      </c>
      <c r="D26" s="400">
        <v>1.0898098208941713E-4</v>
      </c>
      <c r="E26" s="22">
        <v>50.862070000000003</v>
      </c>
      <c r="F26" s="22">
        <v>127.2727</v>
      </c>
      <c r="G26" s="22">
        <v>130.26320000000001</v>
      </c>
      <c r="H26" s="22">
        <v>143.0556</v>
      </c>
      <c r="I26" s="22">
        <v>118.75</v>
      </c>
      <c r="J26" s="85"/>
    </row>
    <row r="27" spans="2:10">
      <c r="B27" s="57" t="s">
        <v>167</v>
      </c>
      <c r="C27" s="399">
        <v>9623</v>
      </c>
      <c r="D27" s="400">
        <v>1.3413713588746065E-2</v>
      </c>
      <c r="E27" s="22">
        <v>-1.312686</v>
      </c>
      <c r="F27" s="22">
        <v>10.966329999999999</v>
      </c>
      <c r="G27" s="22">
        <v>40.445920000000001</v>
      </c>
      <c r="H27" s="22">
        <v>83.897059999999996</v>
      </c>
      <c r="I27" s="22">
        <v>10.749219999999999</v>
      </c>
      <c r="J27" s="85"/>
    </row>
    <row r="28" spans="2:10">
      <c r="B28" s="57" t="s">
        <v>168</v>
      </c>
      <c r="C28" s="399">
        <v>1352</v>
      </c>
      <c r="D28" s="400">
        <v>2.774205360663889E-3</v>
      </c>
      <c r="E28" s="22">
        <v>3.2061069999999998</v>
      </c>
      <c r="F28" s="22">
        <v>-3.4285709999999998</v>
      </c>
      <c r="G28" s="22">
        <v>-2.6637870000000001</v>
      </c>
      <c r="H28" s="22">
        <v>28.848499999999998</v>
      </c>
      <c r="I28" s="22">
        <v>0.59523809999999999</v>
      </c>
      <c r="J28" s="85"/>
    </row>
    <row r="29" spans="2:10">
      <c r="B29" s="57" t="s">
        <v>169</v>
      </c>
      <c r="C29" s="399">
        <v>12790</v>
      </c>
      <c r="D29" s="400">
        <v>2.9912400137604989E-4</v>
      </c>
      <c r="E29" s="22">
        <v>0</v>
      </c>
      <c r="F29" s="22">
        <v>0</v>
      </c>
      <c r="G29" s="22">
        <v>0</v>
      </c>
      <c r="H29" s="22">
        <v>1.618452</v>
      </c>
      <c r="I29" s="22">
        <v>0</v>
      </c>
      <c r="J29" s="85"/>
    </row>
    <row r="30" spans="2:10">
      <c r="B30" s="57" t="s">
        <v>170</v>
      </c>
      <c r="C30" s="399">
        <v>1449</v>
      </c>
      <c r="D30" s="400">
        <v>0</v>
      </c>
      <c r="E30" s="22">
        <v>9.8559509999999992</v>
      </c>
      <c r="F30" s="22">
        <v>2.7659570000000002</v>
      </c>
      <c r="G30" s="22">
        <v>4.1696619999999998</v>
      </c>
      <c r="H30" s="22">
        <v>10.35796</v>
      </c>
      <c r="I30" s="22">
        <v>0.13821700000000001</v>
      </c>
      <c r="J30" s="85"/>
    </row>
    <row r="31" spans="2:10">
      <c r="B31" s="57" t="s">
        <v>171</v>
      </c>
      <c r="C31" s="399">
        <v>95</v>
      </c>
      <c r="D31" s="400">
        <v>2.5453566181261503E-4</v>
      </c>
      <c r="E31" s="22">
        <v>-24</v>
      </c>
      <c r="F31" s="22">
        <v>-17.391300000000001</v>
      </c>
      <c r="G31" s="22">
        <v>-57.77778</v>
      </c>
      <c r="H31" s="22">
        <v>-54.76191</v>
      </c>
      <c r="I31" s="22">
        <v>-24</v>
      </c>
      <c r="J31" s="85"/>
    </row>
    <row r="32" spans="2:10">
      <c r="B32" s="87" t="s">
        <v>172</v>
      </c>
      <c r="C32" s="399"/>
      <c r="D32" s="400"/>
      <c r="E32" s="22"/>
      <c r="F32" s="22"/>
      <c r="G32" s="22"/>
      <c r="H32" s="22"/>
      <c r="I32" s="22"/>
      <c r="J32" s="85"/>
    </row>
    <row r="33" spans="2:10">
      <c r="B33" s="57" t="s">
        <v>173</v>
      </c>
      <c r="C33" s="399">
        <v>1201</v>
      </c>
      <c r="D33" s="400">
        <v>2.7760862881449227E-4</v>
      </c>
      <c r="E33" s="22">
        <v>-7.6153849999999998</v>
      </c>
      <c r="F33" s="22">
        <v>-6.0250389999999996</v>
      </c>
      <c r="G33" s="22">
        <v>-5.803922</v>
      </c>
      <c r="H33" s="22">
        <v>2.627119</v>
      </c>
      <c r="I33" s="22">
        <v>-5.9514490000000002</v>
      </c>
      <c r="J33" s="85"/>
    </row>
    <row r="34" spans="2:10">
      <c r="B34" s="57" t="s">
        <v>174</v>
      </c>
      <c r="C34" s="399">
        <v>751</v>
      </c>
      <c r="D34" s="400">
        <v>1.1293569330935768E-3</v>
      </c>
      <c r="E34" s="22">
        <v>-6.125</v>
      </c>
      <c r="F34" s="22">
        <v>-15.617979999999998</v>
      </c>
      <c r="G34" s="22">
        <v>-11.07943</v>
      </c>
      <c r="H34" s="22">
        <v>0</v>
      </c>
      <c r="I34" s="22">
        <v>-12.47818</v>
      </c>
      <c r="J34" s="85"/>
    </row>
    <row r="35" spans="2:10">
      <c r="B35" s="87" t="s">
        <v>175</v>
      </c>
      <c r="C35" s="399"/>
      <c r="D35" s="400"/>
      <c r="E35" s="22"/>
      <c r="F35" s="22"/>
      <c r="G35" s="22"/>
      <c r="H35" s="22"/>
      <c r="I35" s="22"/>
      <c r="J35" s="85"/>
    </row>
    <row r="36" spans="2:10" ht="14.25" thickBot="1">
      <c r="B36" s="57" t="s">
        <v>176</v>
      </c>
      <c r="C36" s="399">
        <v>900</v>
      </c>
      <c r="D36" s="400">
        <v>1.0696578084774725E-5</v>
      </c>
      <c r="E36" s="22">
        <v>0</v>
      </c>
      <c r="F36" s="391">
        <v>0</v>
      </c>
      <c r="G36" s="391">
        <v>0</v>
      </c>
      <c r="H36" s="391">
        <v>0</v>
      </c>
      <c r="I36" s="391">
        <v>0</v>
      </c>
      <c r="J36" s="85"/>
    </row>
    <row r="37" spans="2:10">
      <c r="B37" s="401"/>
      <c r="C37" s="402"/>
      <c r="D37" s="403"/>
      <c r="E37" s="401"/>
      <c r="F37" s="404"/>
      <c r="G37" s="404"/>
      <c r="H37" s="404"/>
      <c r="I37" s="404"/>
      <c r="J37" s="85"/>
    </row>
    <row r="38" spans="2:10">
      <c r="B38" s="395" t="s">
        <v>177</v>
      </c>
      <c r="C38" s="396"/>
      <c r="D38" s="400"/>
      <c r="E38" s="398">
        <v>7.4116959999999992</v>
      </c>
      <c r="F38" s="398">
        <v>12.13541</v>
      </c>
      <c r="G38" s="398">
        <v>6.4562410000000003</v>
      </c>
      <c r="H38" s="398">
        <v>21.044049999999999</v>
      </c>
      <c r="I38" s="398">
        <v>9.021452</v>
      </c>
      <c r="J38" s="85"/>
    </row>
    <row r="39" spans="2:10">
      <c r="B39" s="388" t="s">
        <v>178</v>
      </c>
      <c r="C39" s="396"/>
      <c r="D39" s="400"/>
      <c r="E39" s="389">
        <v>7.4116959999999992</v>
      </c>
      <c r="F39" s="389">
        <v>12.13541</v>
      </c>
      <c r="G39" s="389">
        <v>6.4562410000000003</v>
      </c>
      <c r="H39" s="389">
        <v>21.044049999999999</v>
      </c>
      <c r="I39" s="389">
        <v>9.021452</v>
      </c>
      <c r="J39" s="85"/>
    </row>
    <row r="40" spans="2:10" ht="14.25" thickBot="1">
      <c r="B40" s="405" t="s">
        <v>179</v>
      </c>
      <c r="C40" s="406">
        <v>7420</v>
      </c>
      <c r="D40" s="407">
        <v>1.4836557167947849E-2</v>
      </c>
      <c r="E40" s="408">
        <v>7.4116959999999992</v>
      </c>
      <c r="F40" s="408">
        <v>12.13541</v>
      </c>
      <c r="G40" s="408">
        <v>6.4562410000000003</v>
      </c>
      <c r="H40" s="408">
        <v>21.044049999999999</v>
      </c>
      <c r="I40" s="408">
        <v>9.021452</v>
      </c>
      <c r="J40" s="85"/>
    </row>
    <row r="41" spans="2:10">
      <c r="B41" s="401"/>
      <c r="C41" s="402"/>
      <c r="D41" s="403"/>
      <c r="E41" s="401"/>
      <c r="F41" s="404"/>
      <c r="G41" s="404"/>
      <c r="H41" s="404"/>
      <c r="I41" s="404"/>
      <c r="J41" s="85"/>
    </row>
    <row r="42" spans="2:10">
      <c r="B42" s="395" t="s">
        <v>180</v>
      </c>
      <c r="C42" s="396"/>
      <c r="D42" s="397"/>
      <c r="E42" s="398">
        <v>-6.6989112158704973</v>
      </c>
      <c r="F42" s="398">
        <v>9.8301432998410814</v>
      </c>
      <c r="G42" s="398">
        <v>26.558528431524689</v>
      </c>
      <c r="H42" s="398">
        <v>29.178965961433075</v>
      </c>
      <c r="I42" s="398">
        <v>12.639271010221783</v>
      </c>
      <c r="J42" s="85"/>
    </row>
    <row r="43" spans="2:10">
      <c r="B43" s="388" t="s">
        <v>181</v>
      </c>
      <c r="C43" s="396"/>
      <c r="D43" s="397"/>
      <c r="E43" s="389">
        <v>-6.6989112158704973</v>
      </c>
      <c r="F43" s="389">
        <v>9.8301432998410814</v>
      </c>
      <c r="G43" s="389">
        <v>26.558528431524689</v>
      </c>
      <c r="H43" s="389">
        <v>29.178965961433075</v>
      </c>
      <c r="I43" s="389">
        <v>12.639271010221783</v>
      </c>
      <c r="J43" s="85"/>
    </row>
    <row r="44" spans="2:10">
      <c r="B44" s="390" t="s">
        <v>182</v>
      </c>
      <c r="C44" s="396">
        <v>71324</v>
      </c>
      <c r="D44" s="400">
        <v>0.43597520967431186</v>
      </c>
      <c r="E44" s="391">
        <v>-7.4255299999999993</v>
      </c>
      <c r="F44" s="391">
        <v>8.9648769999999995</v>
      </c>
      <c r="G44" s="391">
        <v>28.353879999999997</v>
      </c>
      <c r="H44" s="391">
        <v>27.506530000000001</v>
      </c>
      <c r="I44" s="391">
        <v>13.28355</v>
      </c>
      <c r="J44" s="85"/>
    </row>
    <row r="45" spans="2:10">
      <c r="B45" s="390" t="s">
        <v>183</v>
      </c>
      <c r="C45" s="396">
        <v>926</v>
      </c>
      <c r="D45" s="400">
        <v>1.0605601574675938E-2</v>
      </c>
      <c r="E45" s="391">
        <v>8.8131609999999991</v>
      </c>
      <c r="F45" s="391">
        <v>17.512689999999999</v>
      </c>
      <c r="G45" s="391">
        <v>-7.952286</v>
      </c>
      <c r="H45" s="391">
        <v>105.3215</v>
      </c>
      <c r="I45" s="391">
        <v>-8.8582680000000007</v>
      </c>
      <c r="J45" s="85"/>
    </row>
    <row r="46" spans="2:10">
      <c r="B46" s="390" t="s">
        <v>184</v>
      </c>
      <c r="C46" s="396">
        <v>25</v>
      </c>
      <c r="D46" s="400">
        <v>1.3666763412255688E-4</v>
      </c>
      <c r="E46" s="391">
        <v>-16.66667</v>
      </c>
      <c r="F46" s="391">
        <v>-24.242419999999999</v>
      </c>
      <c r="G46" s="391">
        <v>-19.354839999999999</v>
      </c>
      <c r="H46" s="391">
        <v>-50</v>
      </c>
      <c r="I46" s="391">
        <v>8.6956520000000008</v>
      </c>
      <c r="J46" s="85"/>
    </row>
    <row r="47" spans="2:10">
      <c r="B47" s="390" t="s">
        <v>185</v>
      </c>
      <c r="C47" s="396">
        <v>860</v>
      </c>
      <c r="D47" s="400">
        <v>4.189540753872247E-4</v>
      </c>
      <c r="E47" s="391">
        <v>-13.218969999999999</v>
      </c>
      <c r="F47" s="391">
        <v>-1.0356730000000001</v>
      </c>
      <c r="G47" s="391">
        <v>-26.180260000000001</v>
      </c>
      <c r="H47" s="391">
        <v>-18.09524</v>
      </c>
      <c r="I47" s="391">
        <v>-17.068470000000001</v>
      </c>
      <c r="J47" s="85"/>
    </row>
    <row r="48" spans="2:10">
      <c r="B48" s="390" t="s">
        <v>186</v>
      </c>
      <c r="C48" s="396">
        <v>1068</v>
      </c>
      <c r="D48" s="400">
        <v>1.5596250905483115E-3</v>
      </c>
      <c r="E48" s="391">
        <v>-3.2608700000000006</v>
      </c>
      <c r="F48" s="391">
        <v>31.042940000000002</v>
      </c>
      <c r="G48" s="391">
        <v>-6.56168</v>
      </c>
      <c r="H48" s="391">
        <v>46.301369999999999</v>
      </c>
      <c r="I48" s="391">
        <v>7.5528700000000004</v>
      </c>
      <c r="J48" s="85"/>
    </row>
    <row r="49" spans="2:10">
      <c r="B49" s="390" t="s">
        <v>187</v>
      </c>
      <c r="C49" s="396">
        <v>276</v>
      </c>
      <c r="D49" s="400">
        <v>1.4453453234409437E-3</v>
      </c>
      <c r="E49" s="391">
        <v>14.04959</v>
      </c>
      <c r="F49" s="391">
        <v>12.195119999999999</v>
      </c>
      <c r="G49" s="391">
        <v>-25.806450000000002</v>
      </c>
      <c r="H49" s="392">
        <v>76.923079999999999</v>
      </c>
      <c r="I49" s="391">
        <v>-11.538460000000001</v>
      </c>
      <c r="J49" s="85"/>
    </row>
    <row r="50" spans="2:10">
      <c r="B50" s="390" t="s">
        <v>188</v>
      </c>
      <c r="C50" s="396">
        <v>722</v>
      </c>
      <c r="D50" s="400">
        <v>7.5472098692093295E-4</v>
      </c>
      <c r="E50" s="391">
        <v>-10.643560000000001</v>
      </c>
      <c r="F50" s="391">
        <v>46.747970000000002</v>
      </c>
      <c r="G50" s="391">
        <v>23.842199999999998</v>
      </c>
      <c r="H50" s="392">
        <v>317.34100000000001</v>
      </c>
      <c r="I50" s="391">
        <v>34.450650000000003</v>
      </c>
      <c r="J50" s="85"/>
    </row>
    <row r="51" spans="2:10" ht="14.25" thickBot="1">
      <c r="B51" s="405" t="s">
        <v>189</v>
      </c>
      <c r="C51" s="406">
        <v>6856.9999999999991</v>
      </c>
      <c r="D51" s="407">
        <v>1.306965346452283E-2</v>
      </c>
      <c r="E51" s="408">
        <v>2.7881879999999999</v>
      </c>
      <c r="F51" s="408">
        <v>28.239249999999998</v>
      </c>
      <c r="G51" s="408">
        <v>6.7446770000000003</v>
      </c>
      <c r="H51" s="408">
        <v>1.560557</v>
      </c>
      <c r="I51" s="408">
        <v>11.60683</v>
      </c>
      <c r="J51" s="85"/>
    </row>
    <row r="52" spans="2:10">
      <c r="B52" s="393"/>
      <c r="C52" s="396"/>
      <c r="D52" s="397"/>
      <c r="E52" s="393"/>
      <c r="F52" s="394"/>
      <c r="G52" s="394"/>
      <c r="H52" s="394"/>
      <c r="I52" s="394"/>
      <c r="J52" s="85"/>
    </row>
    <row r="53" spans="2:10">
      <c r="B53" s="409" t="s">
        <v>190</v>
      </c>
      <c r="C53" s="399"/>
      <c r="D53" s="400"/>
      <c r="E53" s="410">
        <v>-2.528677739062279</v>
      </c>
      <c r="F53" s="410">
        <v>8.23112954674367</v>
      </c>
      <c r="G53" s="410">
        <v>24.278281302827974</v>
      </c>
      <c r="H53" s="410">
        <v>54.559642736215054</v>
      </c>
      <c r="I53" s="410">
        <v>10.427718306018562</v>
      </c>
      <c r="J53" s="85"/>
    </row>
    <row r="54" spans="2:10">
      <c r="B54" s="409" t="s">
        <v>191</v>
      </c>
      <c r="C54" s="399"/>
      <c r="D54" s="400"/>
      <c r="E54" s="23"/>
      <c r="F54" s="23"/>
      <c r="G54" s="23"/>
      <c r="H54" s="23"/>
      <c r="I54" s="23"/>
      <c r="J54" s="85"/>
    </row>
    <row r="55" spans="2:10">
      <c r="B55" s="87" t="s">
        <v>192</v>
      </c>
      <c r="C55" s="411"/>
      <c r="D55" s="400"/>
      <c r="E55" s="21">
        <v>-3.3548099999999996</v>
      </c>
      <c r="F55" s="21">
        <v>-12.067920000000001</v>
      </c>
      <c r="G55" s="21">
        <v>25.649909999999998</v>
      </c>
      <c r="H55" s="21">
        <v>40.322580000000002</v>
      </c>
      <c r="I55" s="21">
        <v>-12.10346</v>
      </c>
      <c r="J55" s="85"/>
    </row>
    <row r="56" spans="2:10" ht="14.25" thickBot="1">
      <c r="B56" s="57" t="s">
        <v>193</v>
      </c>
      <c r="C56" s="406">
        <v>4350</v>
      </c>
      <c r="D56" s="400">
        <v>2.2588878231593807E-3</v>
      </c>
      <c r="E56" s="22">
        <v>-3.3548099999999996</v>
      </c>
      <c r="F56" s="22">
        <v>-12.067920000000001</v>
      </c>
      <c r="G56" s="22">
        <v>25.649909999999998</v>
      </c>
      <c r="H56" s="22">
        <v>40.322580000000002</v>
      </c>
      <c r="I56" s="22">
        <v>-12.10346</v>
      </c>
      <c r="J56" s="85"/>
    </row>
    <row r="57" spans="2:10">
      <c r="B57" s="87" t="s">
        <v>194</v>
      </c>
      <c r="C57" s="411"/>
      <c r="D57" s="400"/>
      <c r="E57" s="21">
        <v>-2.1929820000000002</v>
      </c>
      <c r="F57" s="21">
        <v>1.8143450000000001</v>
      </c>
      <c r="G57" s="21">
        <v>-4.9998699999999996</v>
      </c>
      <c r="H57" s="21">
        <v>-14.499300000000002</v>
      </c>
      <c r="I57" s="21">
        <v>4.7840829999999999</v>
      </c>
      <c r="J57" s="85"/>
    </row>
    <row r="58" spans="2:10" ht="14.25" thickBot="1">
      <c r="B58" s="57" t="s">
        <v>195</v>
      </c>
      <c r="C58" s="406">
        <v>5575</v>
      </c>
      <c r="D58" s="400">
        <v>1.8720396993016325E-3</v>
      </c>
      <c r="E58" s="22">
        <v>-2.1929820000000002</v>
      </c>
      <c r="F58" s="22">
        <v>1.8143450000000001</v>
      </c>
      <c r="G58" s="22">
        <v>-4.9998699999999996</v>
      </c>
      <c r="H58" s="22">
        <v>-14.499300000000002</v>
      </c>
      <c r="I58" s="22">
        <v>4.7840829999999999</v>
      </c>
      <c r="J58" s="85"/>
    </row>
    <row r="59" spans="2:10">
      <c r="B59" s="409" t="s">
        <v>196</v>
      </c>
      <c r="C59" s="399"/>
      <c r="D59" s="400"/>
      <c r="E59" s="23"/>
      <c r="F59" s="23"/>
      <c r="G59" s="23"/>
      <c r="H59" s="23"/>
      <c r="I59" s="23"/>
      <c r="J59" s="85"/>
    </row>
    <row r="60" spans="2:10">
      <c r="B60" s="87" t="s">
        <v>197</v>
      </c>
      <c r="C60" s="411"/>
      <c r="D60" s="400"/>
      <c r="E60" s="21">
        <v>-3.6115062083938567</v>
      </c>
      <c r="F60" s="60">
        <v>3.9364939281324096</v>
      </c>
      <c r="G60" s="60">
        <v>9.939720284312962</v>
      </c>
      <c r="H60" s="60">
        <v>25.822664863425082</v>
      </c>
      <c r="I60" s="60">
        <v>13.453160494008713</v>
      </c>
      <c r="J60" s="85"/>
    </row>
    <row r="61" spans="2:10" ht="14.25" thickBot="1">
      <c r="B61" s="57" t="s">
        <v>198</v>
      </c>
      <c r="C61" s="406">
        <v>175</v>
      </c>
      <c r="D61" s="400">
        <v>1.4109400343696054E-5</v>
      </c>
      <c r="E61" s="22">
        <v>0</v>
      </c>
      <c r="F61" s="22">
        <v>0</v>
      </c>
      <c r="G61" s="22">
        <v>-2.7777780000000001</v>
      </c>
      <c r="H61" s="22">
        <v>6.9444450000000009</v>
      </c>
      <c r="I61" s="22">
        <v>0</v>
      </c>
      <c r="J61" s="85"/>
    </row>
    <row r="62" spans="2:10" ht="14.25" thickBot="1">
      <c r="B62" s="57" t="s">
        <v>199</v>
      </c>
      <c r="C62" s="406">
        <v>5624</v>
      </c>
      <c r="D62" s="400">
        <v>1.1068308754457407E-2</v>
      </c>
      <c r="E62" s="22">
        <v>-3.6161099999999999</v>
      </c>
      <c r="F62" s="22">
        <v>3.9415119999999999</v>
      </c>
      <c r="G62" s="22">
        <v>9.9559320000000007</v>
      </c>
      <c r="H62" s="22">
        <v>25.846730000000001</v>
      </c>
      <c r="I62" s="22">
        <v>13.47031</v>
      </c>
      <c r="J62" s="85"/>
    </row>
    <row r="63" spans="2:10">
      <c r="B63" s="409" t="s">
        <v>200</v>
      </c>
      <c r="C63" s="399"/>
      <c r="D63" s="400"/>
      <c r="E63" s="23"/>
      <c r="F63" s="23"/>
      <c r="G63" s="23"/>
      <c r="H63" s="23"/>
      <c r="I63" s="23"/>
      <c r="J63" s="85"/>
    </row>
    <row r="64" spans="2:10">
      <c r="B64" s="87" t="s">
        <v>201</v>
      </c>
      <c r="C64" s="399"/>
      <c r="D64" s="400"/>
      <c r="E64" s="21">
        <v>-2.2934030000000001</v>
      </c>
      <c r="F64" s="60">
        <v>10.10544</v>
      </c>
      <c r="G64" s="60">
        <v>28.0215</v>
      </c>
      <c r="H64" s="60">
        <v>63.088999999999999</v>
      </c>
      <c r="I64" s="60">
        <v>10.92413</v>
      </c>
      <c r="J64" s="85"/>
    </row>
    <row r="65" spans="2:10" ht="14.25" thickBot="1">
      <c r="B65" s="57" t="s">
        <v>202</v>
      </c>
      <c r="C65" s="406">
        <v>22902</v>
      </c>
      <c r="D65" s="400">
        <v>5.6266398568576868E-2</v>
      </c>
      <c r="E65" s="22">
        <v>-2.2934030000000001</v>
      </c>
      <c r="F65" s="22">
        <v>10.10544</v>
      </c>
      <c r="G65" s="22">
        <v>28.0215</v>
      </c>
      <c r="H65" s="22">
        <v>63.088999999999999</v>
      </c>
      <c r="I65" s="22">
        <v>10.92413</v>
      </c>
      <c r="J65" s="85"/>
    </row>
    <row r="66" spans="2:10">
      <c r="B66" s="409"/>
      <c r="J66" s="85"/>
    </row>
    <row r="67" spans="2:10">
      <c r="B67" s="62" t="s">
        <v>97</v>
      </c>
      <c r="J67" s="85"/>
    </row>
    <row r="68" spans="2:10">
      <c r="B68" s="62"/>
    </row>
    <row r="70" spans="2:10">
      <c r="D70" s="101"/>
    </row>
    <row r="73" spans="2:10">
      <c r="B73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29" t="s">
        <v>0</v>
      </c>
      <c r="F11" s="430"/>
      <c r="G11" s="430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128</v>
      </c>
      <c r="F12" s="119"/>
      <c r="G12" s="119" t="s">
        <v>138</v>
      </c>
      <c r="H12" s="119"/>
      <c r="I12" s="119"/>
      <c r="J12" s="119" t="s">
        <v>203</v>
      </c>
      <c r="K12" s="119"/>
      <c r="L12" s="121"/>
      <c r="N12" s="119"/>
      <c r="O12" s="432" t="s">
        <v>121</v>
      </c>
      <c r="P12" s="432"/>
      <c r="Q12" s="432"/>
      <c r="R12" s="433"/>
      <c r="S12" s="114"/>
    </row>
    <row r="13" spans="4:20" ht="15.75">
      <c r="D13" s="113"/>
      <c r="E13" s="122" t="s">
        <v>131</v>
      </c>
      <c r="F13" s="123"/>
      <c r="G13" s="123" t="s">
        <v>139</v>
      </c>
      <c r="H13" s="123"/>
      <c r="I13" s="123"/>
      <c r="J13" s="123" t="s">
        <v>139</v>
      </c>
      <c r="K13" s="123"/>
      <c r="L13" s="124"/>
      <c r="N13" s="123"/>
      <c r="O13" s="123" t="s">
        <v>96</v>
      </c>
      <c r="P13" s="413"/>
      <c r="Q13" s="123"/>
      <c r="R13" s="125"/>
      <c r="S13" s="114"/>
      <c r="T13" s="113"/>
    </row>
    <row r="14" spans="4:20" ht="15.75">
      <c r="D14" s="113"/>
      <c r="E14" s="126" t="s">
        <v>129</v>
      </c>
      <c r="F14" s="127"/>
      <c r="G14" s="414" t="s">
        <v>140</v>
      </c>
      <c r="H14" s="127"/>
      <c r="I14" s="127"/>
      <c r="J14" s="414" t="s">
        <v>204</v>
      </c>
      <c r="K14" s="127"/>
      <c r="L14" s="128"/>
      <c r="M14" s="128"/>
      <c r="N14" s="127"/>
      <c r="O14" s="414" t="s">
        <v>122</v>
      </c>
      <c r="P14" s="414"/>
      <c r="Q14" s="127"/>
      <c r="R14" s="129"/>
      <c r="S14" s="114"/>
    </row>
    <row r="15" spans="4:20">
      <c r="D15" s="113"/>
      <c r="S15" s="114"/>
    </row>
    <row r="16" spans="4:20" ht="21">
      <c r="D16" s="113"/>
      <c r="E16" s="431" t="s">
        <v>1</v>
      </c>
      <c r="F16" s="431"/>
      <c r="G16" s="431"/>
      <c r="H16" s="431"/>
      <c r="I16" s="431"/>
      <c r="J16" s="431"/>
      <c r="K16" s="431"/>
      <c r="L16" s="431"/>
      <c r="M16" s="431"/>
      <c r="N16" s="428">
        <v>44681</v>
      </c>
      <c r="O16" s="428"/>
      <c r="P16" s="428"/>
      <c r="Q16" s="428"/>
      <c r="R16" s="428"/>
      <c r="S16" s="114"/>
    </row>
    <row r="17" spans="4:19">
      <c r="D17" s="113"/>
      <c r="E17" s="425"/>
      <c r="F17" s="425"/>
      <c r="G17" s="425"/>
      <c r="H17" s="425"/>
      <c r="I17" s="425"/>
      <c r="J17" s="425"/>
      <c r="K17" s="425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25"/>
      <c r="F18" s="425"/>
      <c r="G18" s="425"/>
      <c r="H18" s="425"/>
      <c r="I18" s="425"/>
      <c r="J18" s="425"/>
      <c r="K18" s="425"/>
      <c r="L18" s="130"/>
      <c r="N18" s="426" t="s">
        <v>5</v>
      </c>
      <c r="O18" s="426"/>
      <c r="Q18" s="426" t="s">
        <v>2</v>
      </c>
      <c r="R18" s="426"/>
      <c r="S18" s="114"/>
    </row>
    <row r="19" spans="4:19" ht="13.5" customHeight="1">
      <c r="D19" s="113"/>
      <c r="E19" s="425"/>
      <c r="F19" s="425"/>
      <c r="G19" s="425"/>
      <c r="H19" s="425"/>
      <c r="I19" s="425"/>
      <c r="J19" s="425"/>
      <c r="K19" s="425"/>
      <c r="L19" s="130"/>
      <c r="N19" s="426"/>
      <c r="O19" s="426"/>
      <c r="Q19" s="426"/>
      <c r="R19" s="426"/>
      <c r="S19" s="114"/>
    </row>
    <row r="20" spans="4:19">
      <c r="D20" s="113"/>
      <c r="E20" s="425"/>
      <c r="F20" s="425"/>
      <c r="G20" s="425"/>
      <c r="H20" s="425"/>
      <c r="I20" s="425"/>
      <c r="J20" s="425"/>
      <c r="K20" s="425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25"/>
      <c r="F21" s="425"/>
      <c r="G21" s="425"/>
      <c r="H21" s="425"/>
      <c r="I21" s="425"/>
      <c r="J21" s="425"/>
      <c r="K21" s="425"/>
      <c r="L21" s="130"/>
      <c r="M21" s="131"/>
      <c r="N21" s="131"/>
      <c r="O21" s="130"/>
      <c r="Q21" s="415" t="s">
        <v>30</v>
      </c>
      <c r="R21" s="415"/>
      <c r="S21" s="114"/>
    </row>
    <row r="22" spans="4:19" ht="15">
      <c r="D22" s="113"/>
      <c r="E22" s="425"/>
      <c r="F22" s="425"/>
      <c r="G22" s="425"/>
      <c r="H22" s="425"/>
      <c r="I22" s="425"/>
      <c r="J22" s="425"/>
      <c r="K22" s="425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25"/>
      <c r="F23" s="425"/>
      <c r="G23" s="425"/>
      <c r="H23" s="425"/>
      <c r="I23" s="425"/>
      <c r="J23" s="425"/>
      <c r="K23" s="425"/>
      <c r="L23" s="130"/>
      <c r="N23" s="427" t="s">
        <v>4</v>
      </c>
      <c r="O23" s="427"/>
      <c r="Q23" s="426" t="s">
        <v>3</v>
      </c>
      <c r="R23" s="426"/>
      <c r="S23" s="114"/>
    </row>
    <row r="24" spans="4:19" ht="13.15" customHeight="1">
      <c r="D24" s="113"/>
      <c r="E24" s="425"/>
      <c r="F24" s="425"/>
      <c r="G24" s="425"/>
      <c r="H24" s="425"/>
      <c r="I24" s="425"/>
      <c r="J24" s="425"/>
      <c r="K24" s="425"/>
      <c r="L24" s="130"/>
      <c r="N24" s="427"/>
      <c r="O24" s="427"/>
      <c r="Q24" s="426"/>
      <c r="R24" s="426"/>
      <c r="S24" s="114"/>
    </row>
    <row r="25" spans="4:19" ht="13.15" customHeight="1">
      <c r="D25" s="113"/>
      <c r="E25" s="425"/>
      <c r="F25" s="425"/>
      <c r="G25" s="425"/>
      <c r="H25" s="425"/>
      <c r="I25" s="425"/>
      <c r="J25" s="425"/>
      <c r="K25" s="425"/>
      <c r="L25" s="130"/>
      <c r="N25" s="132"/>
      <c r="O25" s="132"/>
      <c r="S25" s="114"/>
    </row>
    <row r="26" spans="4:19" ht="13.15" customHeight="1">
      <c r="D26" s="113"/>
      <c r="E26" s="425"/>
      <c r="F26" s="425"/>
      <c r="G26" s="425"/>
      <c r="H26" s="425"/>
      <c r="I26" s="425"/>
      <c r="J26" s="425"/>
      <c r="K26" s="425"/>
      <c r="L26" s="130"/>
      <c r="N26" s="415" t="s">
        <v>57</v>
      </c>
      <c r="O26" s="415"/>
      <c r="Q26" s="415" t="s">
        <v>91</v>
      </c>
      <c r="R26" s="415"/>
      <c r="S26" s="114"/>
    </row>
    <row r="27" spans="4:19">
      <c r="D27" s="113"/>
      <c r="E27" s="425"/>
      <c r="F27" s="425"/>
      <c r="G27" s="425"/>
      <c r="H27" s="425"/>
      <c r="I27" s="425"/>
      <c r="J27" s="425"/>
      <c r="K27" s="425"/>
      <c r="L27" s="130"/>
      <c r="Q27" s="130"/>
      <c r="R27" s="130"/>
      <c r="S27" s="114"/>
    </row>
    <row r="28" spans="4:19" ht="13.15" customHeight="1">
      <c r="D28" s="113"/>
      <c r="E28" s="425"/>
      <c r="F28" s="425"/>
      <c r="G28" s="425"/>
      <c r="H28" s="425"/>
      <c r="I28" s="425"/>
      <c r="J28" s="425"/>
      <c r="K28" s="425"/>
      <c r="L28" s="130"/>
      <c r="N28" s="415" t="s">
        <v>58</v>
      </c>
      <c r="O28" s="415"/>
      <c r="Q28" s="415" t="s">
        <v>62</v>
      </c>
      <c r="R28" s="415"/>
      <c r="S28" s="114"/>
    </row>
    <row r="29" spans="4:19" ht="13.15" customHeight="1">
      <c r="D29" s="113"/>
      <c r="E29" s="425"/>
      <c r="F29" s="425"/>
      <c r="G29" s="425"/>
      <c r="H29" s="425"/>
      <c r="I29" s="425"/>
      <c r="J29" s="425"/>
      <c r="K29" s="425"/>
      <c r="L29" s="130"/>
      <c r="O29" s="130"/>
      <c r="S29" s="114"/>
    </row>
    <row r="30" spans="4:19" ht="13.15" customHeight="1">
      <c r="D30" s="113"/>
      <c r="E30" s="425"/>
      <c r="F30" s="425"/>
      <c r="G30" s="425"/>
      <c r="H30" s="425"/>
      <c r="I30" s="425"/>
      <c r="J30" s="425"/>
      <c r="K30" s="425"/>
      <c r="L30" s="130"/>
      <c r="O30" s="130"/>
      <c r="Q30" s="415" t="s">
        <v>17</v>
      </c>
      <c r="R30" s="415"/>
      <c r="S30" s="114"/>
    </row>
    <row r="31" spans="4:19" ht="13.15" customHeight="1">
      <c r="D31" s="113"/>
      <c r="E31" s="425"/>
      <c r="F31" s="425"/>
      <c r="G31" s="425"/>
      <c r="H31" s="425"/>
      <c r="I31" s="425"/>
      <c r="J31" s="425"/>
      <c r="K31" s="425"/>
      <c r="L31" s="130"/>
      <c r="O31" s="130"/>
      <c r="P31" s="130"/>
      <c r="Q31" s="130"/>
      <c r="R31" s="130"/>
      <c r="S31" s="114"/>
    </row>
    <row r="32" spans="4:19">
      <c r="D32" s="113"/>
      <c r="E32" s="425"/>
      <c r="F32" s="425"/>
      <c r="G32" s="425"/>
      <c r="H32" s="425"/>
      <c r="I32" s="425"/>
      <c r="J32" s="425"/>
      <c r="K32" s="425"/>
      <c r="L32" s="130"/>
      <c r="O32" s="130"/>
      <c r="P32" s="130"/>
      <c r="Q32" s="130"/>
      <c r="R32" s="130"/>
      <c r="S32" s="114"/>
    </row>
    <row r="33" spans="4:25">
      <c r="D33" s="113"/>
      <c r="E33" s="425"/>
      <c r="F33" s="425"/>
      <c r="G33" s="425"/>
      <c r="H33" s="425"/>
      <c r="I33" s="425"/>
      <c r="J33" s="425"/>
      <c r="K33" s="425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25"/>
      <c r="F34" s="425"/>
      <c r="G34" s="425"/>
      <c r="H34" s="425"/>
      <c r="I34" s="425"/>
      <c r="J34" s="425"/>
      <c r="K34" s="425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16" t="s">
        <v>205</v>
      </c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8"/>
      <c r="S35" s="114"/>
    </row>
    <row r="36" spans="4:25" ht="13.15" customHeight="1">
      <c r="D36" s="113"/>
      <c r="E36" s="419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1"/>
      <c r="S36" s="114"/>
    </row>
    <row r="37" spans="4:25" ht="12.75" customHeight="1">
      <c r="D37" s="113"/>
      <c r="E37" s="419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1"/>
      <c r="S37" s="114"/>
    </row>
    <row r="38" spans="4:25" ht="12.75" customHeight="1">
      <c r="D38" s="113"/>
      <c r="E38" s="419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1"/>
      <c r="S38" s="114"/>
    </row>
    <row r="39" spans="4:25" ht="12.75" customHeight="1">
      <c r="D39" s="113"/>
      <c r="E39" s="419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1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19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1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19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1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19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1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19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1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19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1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19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1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19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1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19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1"/>
      <c r="S47" s="114"/>
    </row>
    <row r="48" spans="4:25" ht="12.75" customHeight="1">
      <c r="D48" s="113"/>
      <c r="E48" s="41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1"/>
      <c r="S48" s="114"/>
    </row>
    <row r="49" spans="4:19" ht="12.75" customHeight="1">
      <c r="D49" s="113"/>
      <c r="E49" s="419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1"/>
      <c r="S49" s="114"/>
    </row>
    <row r="50" spans="4:19" ht="12.75" customHeight="1">
      <c r="D50" s="113"/>
      <c r="E50" s="419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1"/>
      <c r="S50" s="114"/>
    </row>
    <row r="51" spans="4:19" ht="12.75" customHeight="1">
      <c r="D51" s="113"/>
      <c r="E51" s="419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1"/>
      <c r="S51" s="114"/>
    </row>
    <row r="52" spans="4:19" ht="12.75" customHeight="1">
      <c r="D52" s="113"/>
      <c r="E52" s="419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1"/>
      <c r="S52" s="114"/>
    </row>
    <row r="53" spans="4:19" ht="12.75" customHeight="1">
      <c r="D53" s="113"/>
      <c r="E53" s="422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4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E14" r:id="rId1" display="eric@ijg.net" xr:uid="{00000000-0004-0000-0100-000002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2" xr:uid="{80843B48-7EA6-43A2-A130-AEF307443F41}"/>
    <hyperlink ref="G14" r:id="rId3" xr:uid="{07A93BEC-A3F8-41DE-B678-6D63A808927E}"/>
    <hyperlink ref="J14" r:id="rId4" xr:uid="{35CD078F-8970-4457-B0C1-07D7E9C4C5CC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1" t="s">
        <v>5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4" t="s">
        <v>7</v>
      </c>
      <c r="S2" s="434"/>
    </row>
    <row r="3" spans="2:19" ht="14.25" thickBot="1"/>
    <row r="4" spans="2:19" ht="15.75">
      <c r="B4" s="442" t="str">
        <f>"Namibian Returns by Asset Class [N$,%] - "&amp; TEXT(Map!$N$16, " mmmm yyyy")</f>
        <v>Namibian Returns by Asset Class [N$,%] -  April 2022</v>
      </c>
      <c r="C4" s="443"/>
      <c r="D4" s="443"/>
      <c r="E4" s="443"/>
      <c r="F4" s="443"/>
      <c r="G4" s="443"/>
      <c r="H4" s="443"/>
      <c r="I4" s="443"/>
      <c r="J4" s="443"/>
      <c r="K4" s="444"/>
      <c r="L4" s="16"/>
      <c r="M4" s="435" t="s">
        <v>6</v>
      </c>
      <c r="N4" s="435"/>
      <c r="O4" s="435"/>
      <c r="P4" s="435"/>
      <c r="Q4" s="435"/>
      <c r="R4" s="435"/>
      <c r="S4" s="435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123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36" t="s">
        <v>15</v>
      </c>
      <c r="C7" s="437"/>
      <c r="D7" s="141">
        <v>-6.3680999999999983</v>
      </c>
      <c r="E7" s="141">
        <v>9.9510735131336006</v>
      </c>
      <c r="F7" s="141">
        <v>22.11256709858813</v>
      </c>
      <c r="G7" s="141">
        <v>32.738060802010494</v>
      </c>
      <c r="H7" s="141">
        <v>13.407715362239481</v>
      </c>
      <c r="I7" s="141">
        <v>13.522070136163133</v>
      </c>
      <c r="J7" s="141">
        <v>14.889930012580477</v>
      </c>
      <c r="K7" s="142">
        <v>11.00527411670058</v>
      </c>
      <c r="L7" s="12"/>
      <c r="M7" s="12"/>
      <c r="N7" s="12"/>
      <c r="O7" s="12"/>
      <c r="P7" s="12"/>
    </row>
    <row r="8" spans="2:19">
      <c r="B8" s="436" t="s">
        <v>16</v>
      </c>
      <c r="C8" s="437"/>
      <c r="D8" s="141">
        <v>-2.939399999999992</v>
      </c>
      <c r="E8" s="141">
        <v>-2.9194683542089317</v>
      </c>
      <c r="F8" s="141">
        <v>7.5259469099524967</v>
      </c>
      <c r="G8" s="141">
        <v>17.49267852002243</v>
      </c>
      <c r="H8" s="141">
        <v>-4.9469952576312926</v>
      </c>
      <c r="I8" s="141">
        <v>-3.6316709125906899</v>
      </c>
      <c r="J8" s="141">
        <v>1.4346008040323266</v>
      </c>
      <c r="K8" s="142">
        <v>12.806079749825216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36" t="s">
        <v>17</v>
      </c>
      <c r="C10" s="437"/>
      <c r="D10" s="141">
        <v>0.15845597856358751</v>
      </c>
      <c r="E10" s="141">
        <v>-2.9145410726860721E-2</v>
      </c>
      <c r="F10" s="141">
        <v>2.6702602082423033</v>
      </c>
      <c r="G10" s="141">
        <v>4.3292807022282442</v>
      </c>
      <c r="H10" s="141">
        <v>4.5830286341066229</v>
      </c>
      <c r="I10" s="141">
        <v>8.3992863665869333</v>
      </c>
      <c r="J10" s="141">
        <v>10.140062544680383</v>
      </c>
      <c r="K10" s="142">
        <v>8.99991817847161</v>
      </c>
      <c r="L10" s="12"/>
      <c r="M10" s="12"/>
      <c r="N10" s="12"/>
      <c r="O10" s="12"/>
      <c r="P10" s="12"/>
    </row>
    <row r="11" spans="2:19">
      <c r="B11" s="438" t="s">
        <v>18</v>
      </c>
      <c r="C11" s="439"/>
      <c r="D11" s="141">
        <v>0.15808660384137863</v>
      </c>
      <c r="E11" s="141">
        <v>-3.2019982245068412E-2</v>
      </c>
      <c r="F11" s="141">
        <v>2.6690308602570711</v>
      </c>
      <c r="G11" s="141">
        <v>4.3411225847520329</v>
      </c>
      <c r="H11" s="141">
        <v>4.5664621640635783</v>
      </c>
      <c r="I11" s="141">
        <v>8.3970049790724985</v>
      </c>
      <c r="J11" s="141">
        <v>10.251281338299201</v>
      </c>
      <c r="K11" s="142">
        <v>9.0389048676504657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0.34076255548198819</v>
      </c>
      <c r="E12" s="141">
        <v>1.3054591713129948</v>
      </c>
      <c r="F12" s="141">
        <v>3.3808980242898246</v>
      </c>
      <c r="G12" s="141">
        <v>5.4343213950880598</v>
      </c>
      <c r="H12" s="141">
        <v>7.273991515169187</v>
      </c>
      <c r="I12" s="141">
        <v>8.6479637184018632</v>
      </c>
      <c r="J12" s="141">
        <v>9.3249467422660928</v>
      </c>
      <c r="K12" s="142">
        <v>8.8137792622648767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0" t="s">
        <v>22</v>
      </c>
      <c r="C14" s="441"/>
      <c r="D14" s="141">
        <v>0.40765618250493407</v>
      </c>
      <c r="E14" s="141">
        <v>1.1869536597970853</v>
      </c>
      <c r="F14" s="141">
        <v>2.3346980962360542</v>
      </c>
      <c r="G14" s="141">
        <v>4.4462533402604087</v>
      </c>
      <c r="H14" s="141">
        <v>1.5833446484027736</v>
      </c>
      <c r="I14" s="141">
        <v>5.5216450235081371</v>
      </c>
      <c r="J14" s="141">
        <v>6.487999657204413</v>
      </c>
      <c r="K14" s="142">
        <v>6.4274940602371711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2" t="str">
        <f>"Namibian Returns by Asset Class [US$,%] - "&amp; TEXT(Map!$N$16, " mmmm yyyy")</f>
        <v>Namibian Returns by Asset Class [US$,%] -  April 2022</v>
      </c>
      <c r="C22" s="443"/>
      <c r="D22" s="443"/>
      <c r="E22" s="443"/>
      <c r="F22" s="443"/>
      <c r="G22" s="443"/>
      <c r="H22" s="443"/>
      <c r="I22" s="443"/>
      <c r="J22" s="443"/>
      <c r="K22" s="444"/>
      <c r="L22" s="12"/>
      <c r="M22" s="435" t="s">
        <v>25</v>
      </c>
      <c r="N22" s="435"/>
      <c r="O22" s="435"/>
      <c r="P22" s="435"/>
      <c r="Q22" s="435"/>
      <c r="R22" s="435"/>
      <c r="S22" s="435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-7.4588959541965316</v>
      </c>
      <c r="E25" s="141">
        <v>-2.5498441972994224</v>
      </c>
      <c r="F25" s="141">
        <v>-3.4707268259316582</v>
      </c>
      <c r="G25" s="141">
        <v>-8.1967420768626624</v>
      </c>
      <c r="H25" s="141">
        <v>0.93734958072606567</v>
      </c>
      <c r="I25" s="141">
        <v>-3.2514502521633015</v>
      </c>
      <c r="J25" s="141">
        <v>-3.2713991413641841</v>
      </c>
      <c r="K25" s="145">
        <v>-6.8361492466702867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-13.352006000937344</v>
      </c>
      <c r="E27" s="141">
        <v>7.1474924452905375</v>
      </c>
      <c r="F27" s="141">
        <v>17.874373474463635</v>
      </c>
      <c r="G27" s="141">
        <v>21.857864320240552</v>
      </c>
      <c r="H27" s="141">
        <v>14.470742106698452</v>
      </c>
      <c r="I27" s="141">
        <v>9.8309565004598642</v>
      </c>
      <c r="J27" s="141">
        <v>11.131421828635002</v>
      </c>
      <c r="K27" s="145">
        <v>3.4167879064074702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-10.179049166518872</v>
      </c>
      <c r="E28" s="141">
        <v>-5.3948706570865701</v>
      </c>
      <c r="F28" s="141">
        <v>3.79401502571175</v>
      </c>
      <c r="G28" s="141">
        <v>7.8621067025387736</v>
      </c>
      <c r="H28" s="141">
        <v>-4.0560163162111751</v>
      </c>
      <c r="I28" s="141">
        <v>-6.7650391917088211</v>
      </c>
      <c r="J28" s="141">
        <v>-1.8837298557169757</v>
      </c>
      <c r="K28" s="145">
        <v>5.0944877788092535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-7.3122590422072031</v>
      </c>
      <c r="E30" s="141">
        <v>-2.5782464454620846</v>
      </c>
      <c r="F30" s="141">
        <v>-0.89314405505900307</v>
      </c>
      <c r="G30" s="141">
        <v>-4.2223213475794612</v>
      </c>
      <c r="H30" s="141">
        <v>5.5633372145190485</v>
      </c>
      <c r="I30" s="141">
        <v>4.8747374966773283</v>
      </c>
      <c r="J30" s="141">
        <v>6.536941484295733</v>
      </c>
      <c r="K30" s="145">
        <v>1.5485210930427984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-7.3126008656532075</v>
      </c>
      <c r="E31" s="141">
        <v>-2.5810477198852433</v>
      </c>
      <c r="F31" s="141">
        <v>-0.89433073573392807</v>
      </c>
      <c r="G31" s="141">
        <v>-4.211450113623183</v>
      </c>
      <c r="H31" s="141">
        <v>5.546615458738513</v>
      </c>
      <c r="I31" s="141">
        <v>4.8725302873429799</v>
      </c>
      <c r="J31" s="141">
        <v>6.6445218672550599</v>
      </c>
      <c r="K31" s="145">
        <v>1.5848425939630539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-7.1435505231788099</v>
      </c>
      <c r="E32" s="141">
        <v>-1.2776722009142705</v>
      </c>
      <c r="F32" s="141">
        <v>-0.20717053632824944</v>
      </c>
      <c r="G32" s="141">
        <v>-3.2078579901577364</v>
      </c>
      <c r="H32" s="141">
        <v>8.2795238248647429</v>
      </c>
      <c r="I32" s="141">
        <v>5.1153292281095997</v>
      </c>
      <c r="J32" s="141">
        <v>5.7484913732427589</v>
      </c>
      <c r="K32" s="145">
        <v>1.3751069109540826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-7.0816464221954867</v>
      </c>
      <c r="E34" s="141">
        <v>-1.3931560065213011</v>
      </c>
      <c r="F34" s="141">
        <v>-1.2170597228261859</v>
      </c>
      <c r="G34" s="141">
        <v>-4.1149366549872894</v>
      </c>
      <c r="H34" s="141">
        <v>2.5355357035520942</v>
      </c>
      <c r="I34" s="141">
        <v>2.0906612303044136</v>
      </c>
      <c r="J34" s="141">
        <v>3.0043521507627347</v>
      </c>
      <c r="K34" s="142">
        <v>-1.1992103686117361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491"/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102"/>
      <c r="O45" s="102"/>
    </row>
    <row r="46" spans="1:24">
      <c r="A46" s="491"/>
      <c r="B46" s="491"/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102"/>
      <c r="O46" s="102"/>
    </row>
    <row r="47" spans="1:24">
      <c r="A47" s="491"/>
      <c r="B47" s="491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102"/>
      <c r="O47" s="102"/>
    </row>
    <row r="48" spans="1:24">
      <c r="A48" s="491"/>
      <c r="B48" s="491"/>
      <c r="C48" s="491" t="str">
        <f>D5</f>
        <v>1 month</v>
      </c>
      <c r="D48" s="491" t="str">
        <f t="shared" ref="D48" si="0">E5</f>
        <v>3 month</v>
      </c>
      <c r="E48" s="491" t="str">
        <f>G5</f>
        <v>12 month</v>
      </c>
      <c r="F48" s="491" t="str">
        <f>H5</f>
        <v>year-to-date</v>
      </c>
      <c r="G48" s="491" t="str">
        <f>I5</f>
        <v>3 years*</v>
      </c>
      <c r="H48" s="491" t="str">
        <f>J5</f>
        <v>5  years*</v>
      </c>
      <c r="I48" s="491" t="str">
        <f>K5</f>
        <v>10  years*</v>
      </c>
      <c r="J48" s="491"/>
      <c r="K48" s="491"/>
      <c r="L48" s="491"/>
      <c r="M48" s="491"/>
      <c r="N48" s="102"/>
      <c r="O48" s="102"/>
    </row>
    <row r="49" spans="1:15">
      <c r="A49" s="491"/>
      <c r="B49" s="491" t="str">
        <f>B7</f>
        <v>NSX Overall Index</v>
      </c>
      <c r="C49" s="492">
        <f>D7/100</f>
        <v>-6.3680999999999988E-2</v>
      </c>
      <c r="D49" s="492">
        <f>E7/100</f>
        <v>9.9510735131336001E-2</v>
      </c>
      <c r="E49" s="492">
        <f t="shared" ref="E49:I50" si="1">G7/100</f>
        <v>0.32738060802010494</v>
      </c>
      <c r="F49" s="492">
        <f t="shared" si="1"/>
        <v>0.13407715362239481</v>
      </c>
      <c r="G49" s="492">
        <f t="shared" si="1"/>
        <v>0.13522070136163133</v>
      </c>
      <c r="H49" s="492">
        <f t="shared" si="1"/>
        <v>0.14889930012580477</v>
      </c>
      <c r="I49" s="492">
        <f t="shared" si="1"/>
        <v>0.11005274116700579</v>
      </c>
      <c r="J49" s="491"/>
      <c r="K49" s="491"/>
      <c r="L49" s="491"/>
      <c r="M49" s="491"/>
      <c r="N49" s="102"/>
      <c r="O49" s="102"/>
    </row>
    <row r="50" spans="1:15">
      <c r="A50" s="491"/>
      <c r="B50" s="491" t="str">
        <f>B8</f>
        <v>NSX Local Index</v>
      </c>
      <c r="C50" s="492">
        <f>D8/100</f>
        <v>-2.939399999999992E-2</v>
      </c>
      <c r="D50" s="492">
        <f>E8/100</f>
        <v>-2.9194683542089317E-2</v>
      </c>
      <c r="E50" s="492">
        <f t="shared" si="1"/>
        <v>0.17492678520022431</v>
      </c>
      <c r="F50" s="492">
        <f t="shared" si="1"/>
        <v>-4.9469952576312926E-2</v>
      </c>
      <c r="G50" s="492">
        <f t="shared" si="1"/>
        <v>-3.6316709125906899E-2</v>
      </c>
      <c r="H50" s="492">
        <f t="shared" si="1"/>
        <v>1.4346008040323266E-2</v>
      </c>
      <c r="I50" s="492">
        <f t="shared" si="1"/>
        <v>0.12806079749825217</v>
      </c>
      <c r="J50" s="491"/>
      <c r="K50" s="491"/>
      <c r="L50" s="491"/>
      <c r="M50" s="491"/>
      <c r="N50" s="102"/>
      <c r="O50" s="102"/>
    </row>
    <row r="51" spans="1:15">
      <c r="A51" s="491"/>
      <c r="B51" s="491" t="str">
        <f>B10</f>
        <v>IJG ALBI</v>
      </c>
      <c r="C51" s="492">
        <f>D10/100</f>
        <v>1.5845597856358751E-3</v>
      </c>
      <c r="D51" s="492">
        <f>E10/100</f>
        <v>-2.9145410726860721E-4</v>
      </c>
      <c r="E51" s="492">
        <f>G10/100</f>
        <v>4.3292807022282442E-2</v>
      </c>
      <c r="F51" s="492">
        <f>H10/100</f>
        <v>4.5830286341066229E-2</v>
      </c>
      <c r="G51" s="492">
        <f>I10/100</f>
        <v>8.3992863665869333E-2</v>
      </c>
      <c r="H51" s="492">
        <f>J10/100</f>
        <v>0.10140062544680382</v>
      </c>
      <c r="I51" s="492">
        <f>K10/100</f>
        <v>8.9999181784716095E-2</v>
      </c>
      <c r="J51" s="491"/>
      <c r="K51" s="491"/>
      <c r="L51" s="491"/>
      <c r="M51" s="491"/>
      <c r="N51" s="102"/>
      <c r="O51" s="102"/>
    </row>
    <row r="52" spans="1:15">
      <c r="A52" s="491"/>
      <c r="B52" s="491" t="str">
        <f>B14</f>
        <v xml:space="preserve">IJG Money Market Index </v>
      </c>
      <c r="C52" s="492">
        <f>D14/100</f>
        <v>4.0765618250493407E-3</v>
      </c>
      <c r="D52" s="492">
        <f>E14/100</f>
        <v>1.1869536597970853E-2</v>
      </c>
      <c r="E52" s="492">
        <f>G14/100</f>
        <v>4.4462533402604087E-2</v>
      </c>
      <c r="F52" s="492">
        <f>H14/100</f>
        <v>1.5833446484027736E-2</v>
      </c>
      <c r="G52" s="492">
        <f>I14/100</f>
        <v>5.5216450235081371E-2</v>
      </c>
      <c r="H52" s="492">
        <f>J14/100</f>
        <v>6.487999657204413E-2</v>
      </c>
      <c r="I52" s="492">
        <f>K14/100</f>
        <v>6.4274940602371711E-2</v>
      </c>
      <c r="J52" s="491"/>
      <c r="K52" s="491"/>
      <c r="L52" s="491"/>
      <c r="M52" s="491"/>
      <c r="N52" s="102"/>
      <c r="O52" s="102"/>
    </row>
    <row r="53" spans="1:15">
      <c r="A53" s="491"/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102"/>
      <c r="O53" s="102"/>
    </row>
    <row r="54" spans="1:15">
      <c r="A54" s="491"/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102"/>
      <c r="O54" s="102"/>
    </row>
    <row r="55" spans="1:15">
      <c r="A55" s="491"/>
      <c r="B55" s="491"/>
      <c r="C55" s="491"/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102"/>
      <c r="O55" s="102"/>
    </row>
    <row r="56" spans="1:15">
      <c r="A56" s="491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1" t="s">
        <v>2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4" t="s">
        <v>7</v>
      </c>
      <c r="S2" s="434"/>
    </row>
    <row r="3" spans="2:19" ht="14.25" thickBot="1"/>
    <row r="4" spans="2:19" ht="16.5" thickBot="1">
      <c r="B4" s="452" t="str">
        <f>"Index Total Returns [N$, %] - "&amp; TEXT(Map!$N$16, " mmmm yyyy")</f>
        <v>Index Total Returns [N$, %] -  April 2022</v>
      </c>
      <c r="C4" s="453"/>
      <c r="D4" s="453"/>
      <c r="E4" s="453"/>
      <c r="F4" s="453"/>
      <c r="G4" s="453"/>
      <c r="H4" s="453"/>
      <c r="I4" s="453"/>
      <c r="J4" s="453"/>
      <c r="K4" s="454"/>
      <c r="L4" s="16"/>
      <c r="M4" s="451" t="str">
        <f>"Index Total Returns [N$] – "&amp; TEXT(Map!$N$16, " mmmm yyyy")</f>
        <v>Index Total Returns [N$] –  April 2022</v>
      </c>
      <c r="N4" s="451"/>
      <c r="O4" s="451"/>
      <c r="P4" s="451"/>
      <c r="Q4" s="451"/>
      <c r="R4" s="451"/>
      <c r="S4" s="451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124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-2.939399999999992</v>
      </c>
      <c r="E6" s="172">
        <f>Summary!E8</f>
        <v>-2.9194683542089317</v>
      </c>
      <c r="F6" s="172">
        <f>Summary!F8</f>
        <v>7.5259469099524967</v>
      </c>
      <c r="G6" s="172">
        <f>Summary!G8</f>
        <v>17.49267852002243</v>
      </c>
      <c r="H6" s="172">
        <f>Summary!H8</f>
        <v>-4.9469952576312926</v>
      </c>
      <c r="I6" s="172">
        <f>Summary!I8</f>
        <v>-3.6316709125906899</v>
      </c>
      <c r="J6" s="172">
        <f>Summary!J8</f>
        <v>1.4346008040323266</v>
      </c>
      <c r="K6" s="173">
        <f>Summary!K8</f>
        <v>12.806079749825216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-6.3680999999999983</v>
      </c>
      <c r="E8" s="172">
        <f>Summary!E7</f>
        <v>9.9510735131336006</v>
      </c>
      <c r="F8" s="172">
        <f>Summary!F7</f>
        <v>22.11256709858813</v>
      </c>
      <c r="G8" s="172">
        <f>Summary!G7</f>
        <v>32.738060802010494</v>
      </c>
      <c r="H8" s="172">
        <f>Summary!H7</f>
        <v>13.407715362239481</v>
      </c>
      <c r="I8" s="172">
        <f>Summary!I7</f>
        <v>13.522070136163133</v>
      </c>
      <c r="J8" s="172">
        <f>Summary!J7</f>
        <v>14.889930012580477</v>
      </c>
      <c r="K8" s="173">
        <f>Summary!K7</f>
        <v>11.00527411670058</v>
      </c>
      <c r="L8" s="12"/>
      <c r="M8" s="12"/>
      <c r="N8" s="12"/>
      <c r="O8" s="12"/>
      <c r="P8" s="12"/>
    </row>
    <row r="9" spans="2:19" ht="14.25" thickBot="1">
      <c r="B9" s="455"/>
      <c r="C9" s="456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49"/>
      <c r="C11" s="45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47"/>
      <c r="C12" s="44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47"/>
      <c r="C13" s="44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48"/>
      <c r="C16" s="44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2" t="str">
        <f>"Index Total Returns [US$, %] -"&amp; TEXT(Map!$N$16, " mmmm yyyy")</f>
        <v>Index Total Returns [US$, %] - April 2022</v>
      </c>
      <c r="C22" s="453"/>
      <c r="D22" s="453"/>
      <c r="E22" s="453"/>
      <c r="F22" s="453"/>
      <c r="G22" s="453"/>
      <c r="H22" s="453"/>
      <c r="I22" s="453"/>
      <c r="J22" s="453"/>
      <c r="K22" s="454"/>
      <c r="L22" s="12"/>
      <c r="M22" s="451" t="str">
        <f>"Index Total Returns [US$] -"&amp; TEXT(Map!$N$16, " mmmm yyyy")</f>
        <v>Index Total Returns [US$] - April 2022</v>
      </c>
      <c r="N22" s="451"/>
      <c r="O22" s="451"/>
      <c r="P22" s="451"/>
      <c r="Q22" s="451"/>
      <c r="R22" s="451"/>
      <c r="S22" s="451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5" t="s">
        <v>23</v>
      </c>
      <c r="C24" s="446"/>
      <c r="D24" s="172">
        <f>Summary!D25</f>
        <v>-7.4588959541965316</v>
      </c>
      <c r="E24" s="172">
        <f>Summary!E25</f>
        <v>-2.5498441972994224</v>
      </c>
      <c r="F24" s="172">
        <f>Summary!F25</f>
        <v>-3.4707268259316582</v>
      </c>
      <c r="G24" s="172">
        <f>Summary!G25</f>
        <v>-8.1967420768626624</v>
      </c>
      <c r="H24" s="172">
        <f>Summary!H25</f>
        <v>0.93734958072606567</v>
      </c>
      <c r="I24" s="172">
        <f>Summary!I25</f>
        <v>-3.2514502521633015</v>
      </c>
      <c r="J24" s="172">
        <f>Summary!J25</f>
        <v>-3.2713991413641841</v>
      </c>
      <c r="K24" s="173">
        <f>Summary!K25</f>
        <v>-6.8361492466702867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-10.179049166518872</v>
      </c>
      <c r="E26" s="172">
        <f>Summary!E28</f>
        <v>-5.3948706570865701</v>
      </c>
      <c r="F26" s="172">
        <f>Summary!F28</f>
        <v>3.79401502571175</v>
      </c>
      <c r="G26" s="172">
        <f>Summary!G28</f>
        <v>7.8621067025387736</v>
      </c>
      <c r="H26" s="172">
        <f>Summary!H28</f>
        <v>-4.0560163162111751</v>
      </c>
      <c r="I26" s="172">
        <f>Summary!I28</f>
        <v>-6.7650391917088211</v>
      </c>
      <c r="J26" s="172">
        <f>Summary!J28</f>
        <v>-1.8837298557169757</v>
      </c>
      <c r="K26" s="173">
        <f>Summary!K28</f>
        <v>5.0944877788092535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-13.352006000937344</v>
      </c>
      <c r="E28" s="172">
        <f>Summary!E27</f>
        <v>7.1474924452905375</v>
      </c>
      <c r="F28" s="172">
        <f>Summary!F27</f>
        <v>17.874373474463635</v>
      </c>
      <c r="G28" s="172">
        <f>Summary!G27</f>
        <v>21.857864320240552</v>
      </c>
      <c r="H28" s="172">
        <f>Summary!H27</f>
        <v>14.470742106698452</v>
      </c>
      <c r="I28" s="172">
        <f>Summary!I27</f>
        <v>9.8309565004598642</v>
      </c>
      <c r="J28" s="172">
        <f>Summary!J27</f>
        <v>11.131421828635002</v>
      </c>
      <c r="K28" s="173">
        <f>Summary!K27</f>
        <v>3.4167879064074702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1" t="s">
        <v>63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4" t="s">
        <v>7</v>
      </c>
      <c r="S2" s="434"/>
    </row>
    <row r="3" spans="2:19" ht="14.25" thickBot="1"/>
    <row r="4" spans="2:19" ht="15.75" customHeight="1">
      <c r="B4" s="452" t="str">
        <f>"Bond Performance Index Total Returns (%)  - as at "&amp; TEXT(Map!$N$16, " mmmm yyyy")</f>
        <v>Bond Performance Index Total Returns (%)  - as at  April 2022</v>
      </c>
      <c r="C4" s="453"/>
      <c r="D4" s="453"/>
      <c r="E4" s="453"/>
      <c r="F4" s="453"/>
      <c r="G4" s="453"/>
      <c r="H4" s="453"/>
      <c r="I4" s="453"/>
      <c r="J4" s="454"/>
      <c r="L4" s="457" t="s">
        <v>71</v>
      </c>
      <c r="M4" s="457"/>
      <c r="N4" s="457"/>
      <c r="O4" s="457"/>
      <c r="P4" s="457"/>
      <c r="Q4" s="457"/>
      <c r="R4" s="457"/>
      <c r="S4" s="457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124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0.15845597856358751</v>
      </c>
      <c r="D7" s="193">
        <f>Summary!E10</f>
        <v>-2.9145410726860721E-2</v>
      </c>
      <c r="E7" s="193">
        <f>Summary!F10</f>
        <v>2.6702602082423033</v>
      </c>
      <c r="F7" s="193">
        <f>Summary!G10</f>
        <v>4.3292807022282442</v>
      </c>
      <c r="G7" s="193">
        <f>Summary!H10</f>
        <v>4.5830286341066229</v>
      </c>
      <c r="H7" s="193">
        <f>Summary!I10</f>
        <v>8.3992863665869333</v>
      </c>
      <c r="I7" s="193">
        <f>Summary!J10</f>
        <v>10.140062544680383</v>
      </c>
      <c r="J7" s="194">
        <f>Summary!K10</f>
        <v>8.99991817847161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0.15808660384137863</v>
      </c>
      <c r="D9" s="193">
        <f>Summary!E11</f>
        <v>-3.2019982245068412E-2</v>
      </c>
      <c r="E9" s="193">
        <f>Summary!F11</f>
        <v>2.6690308602570711</v>
      </c>
      <c r="F9" s="193">
        <f>Summary!G11</f>
        <v>4.3411225847520329</v>
      </c>
      <c r="G9" s="193">
        <f>Summary!H11</f>
        <v>4.5664621640635783</v>
      </c>
      <c r="H9" s="193">
        <f>Summary!I11</f>
        <v>8.3970049790724985</v>
      </c>
      <c r="I9" s="193">
        <f>Summary!J11</f>
        <v>10.251281338299201</v>
      </c>
      <c r="J9" s="194">
        <f>Summary!K11</f>
        <v>9.0389048676504657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0.34076255548198819</v>
      </c>
      <c r="D11" s="193">
        <f>Summary!E12</f>
        <v>1.3054591713129948</v>
      </c>
      <c r="E11" s="193">
        <f>Summary!F12</f>
        <v>3.3808980242898246</v>
      </c>
      <c r="F11" s="193">
        <f>Summary!G12</f>
        <v>5.4343213950880598</v>
      </c>
      <c r="G11" s="193">
        <f>Summary!H12</f>
        <v>7.273991515169187</v>
      </c>
      <c r="H11" s="193">
        <f>Summary!I12</f>
        <v>8.6479637184018632</v>
      </c>
      <c r="I11" s="193">
        <f>Summary!J12</f>
        <v>9.3249467422660928</v>
      </c>
      <c r="J11" s="194">
        <f>Summary!K12</f>
        <v>8.8137792622648767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2" t="str">
        <f>"Bond Performance, Index Total Returns  (US$- terms),(%) - as at "&amp; TEXT(Map!$N$16, " mmmm yyyy")</f>
        <v>Bond Performance, Index Total Returns  (US$- terms),(%) - as at  April 2022</v>
      </c>
      <c r="C23" s="453"/>
      <c r="D23" s="453"/>
      <c r="E23" s="453"/>
      <c r="F23" s="453"/>
      <c r="G23" s="453"/>
      <c r="H23" s="453"/>
      <c r="I23" s="453"/>
      <c r="J23" s="454"/>
      <c r="L23" s="457" t="s">
        <v>72</v>
      </c>
      <c r="M23" s="457"/>
      <c r="N23" s="457"/>
      <c r="O23" s="457"/>
      <c r="P23" s="457"/>
      <c r="Q23" s="457"/>
      <c r="R23" s="457"/>
      <c r="S23" s="457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124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-7.3122590422072031</v>
      </c>
      <c r="D26" s="193">
        <f>Summary!E30</f>
        <v>-2.5782464454620846</v>
      </c>
      <c r="E26" s="193">
        <f>Summary!F30</f>
        <v>-0.89314405505900307</v>
      </c>
      <c r="F26" s="193">
        <f>Summary!G30</f>
        <v>-4.2223213475794612</v>
      </c>
      <c r="G26" s="193">
        <f>Summary!H30</f>
        <v>5.5633372145190485</v>
      </c>
      <c r="H26" s="193">
        <f>Summary!I30</f>
        <v>4.8747374966773283</v>
      </c>
      <c r="I26" s="193">
        <f>Summary!J30</f>
        <v>6.536941484295733</v>
      </c>
      <c r="J26" s="194">
        <f>Summary!K30</f>
        <v>1.5485210930427984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-7.3126008656532075</v>
      </c>
      <c r="D28" s="193">
        <f>Summary!E31</f>
        <v>-2.5810477198852433</v>
      </c>
      <c r="E28" s="193">
        <f>Summary!F31</f>
        <v>-0.89433073573392807</v>
      </c>
      <c r="F28" s="193">
        <f>Summary!G31</f>
        <v>-4.211450113623183</v>
      </c>
      <c r="G28" s="193">
        <f>Summary!H31</f>
        <v>5.546615458738513</v>
      </c>
      <c r="H28" s="193">
        <f>Summary!I31</f>
        <v>4.8725302873429799</v>
      </c>
      <c r="I28" s="193">
        <f>Summary!J31</f>
        <v>6.6445218672550599</v>
      </c>
      <c r="J28" s="194">
        <f>Summary!K31</f>
        <v>1.5848425939630539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-7.1435505231788099</v>
      </c>
      <c r="D30" s="193">
        <f>Summary!E32</f>
        <v>-1.2776722009142705</v>
      </c>
      <c r="E30" s="193">
        <f>Summary!F32</f>
        <v>-0.20717053632824944</v>
      </c>
      <c r="F30" s="193">
        <f>Summary!G32</f>
        <v>-3.2078579901577364</v>
      </c>
      <c r="G30" s="193">
        <f>Summary!H32</f>
        <v>8.2795238248647429</v>
      </c>
      <c r="H30" s="193">
        <f>Summary!I32</f>
        <v>5.1153292281095997</v>
      </c>
      <c r="I30" s="193">
        <f>Summary!J32</f>
        <v>5.7484913732427589</v>
      </c>
      <c r="J30" s="194">
        <f>Summary!K32</f>
        <v>1.3751069109540826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-7.4588959541965316</v>
      </c>
      <c r="D32" s="200">
        <f>Summary!E25</f>
        <v>-2.5498441972994224</v>
      </c>
      <c r="E32" s="200">
        <f>Summary!F25</f>
        <v>-3.4707268259316582</v>
      </c>
      <c r="F32" s="200">
        <f>Summary!G25</f>
        <v>-8.1967420768626624</v>
      </c>
      <c r="G32" s="200">
        <f>Summary!H25</f>
        <v>0.93734958072606567</v>
      </c>
      <c r="H32" s="200">
        <f>Summary!I25</f>
        <v>-3.2514502521633015</v>
      </c>
      <c r="I32" s="200">
        <f>Summary!J25</f>
        <v>-3.2713991413641841</v>
      </c>
      <c r="J32" s="201">
        <f>Summary!K25</f>
        <v>-6.8361492466702867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61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1" t="s">
        <v>17</v>
      </c>
      <c r="C2" s="431"/>
      <c r="D2" s="43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9" t="str">
        <f>"Bond Performance Index Total Returns (%)  - as at "&amp;TEXT(Map!$N$16,"mmmm  yyyy")</f>
        <v>Bond Performance Index Total Returns (%)  - as at April  2022</v>
      </c>
      <c r="C4" s="470"/>
      <c r="D4" s="470"/>
      <c r="E4" s="470"/>
      <c r="F4" s="470"/>
      <c r="G4" s="470"/>
      <c r="H4" s="470"/>
      <c r="I4" s="470"/>
      <c r="J4" s="471"/>
      <c r="L4" s="472" t="str">
        <f>"Bond Performance, Index Total Returns  (US$- terms),(%) - as at "&amp;TEXT(Map!$N$16,"mmmm  yyyy")</f>
        <v>Bond Performance, Index Total Returns  (US$- terms),(%) - as at April  2022</v>
      </c>
      <c r="M4" s="473"/>
      <c r="N4" s="473"/>
      <c r="O4" s="473"/>
      <c r="P4" s="473"/>
      <c r="Q4" s="473"/>
      <c r="R4" s="473"/>
      <c r="S4" s="473"/>
      <c r="T4" s="474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124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7" t="s">
        <v>12</v>
      </c>
      <c r="R5" s="208" t="s">
        <v>13</v>
      </c>
      <c r="S5" s="208" t="s">
        <v>21</v>
      </c>
      <c r="T5" s="209" t="s">
        <v>124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8"/>
      <c r="R6" s="214"/>
      <c r="S6" s="214"/>
      <c r="T6" s="215"/>
    </row>
    <row r="7" spans="2:22" ht="15.75">
      <c r="B7" s="216" t="s">
        <v>64</v>
      </c>
      <c r="C7" s="202">
        <f>Summary!D10</f>
        <v>0.15845597856358751</v>
      </c>
      <c r="D7" s="202">
        <f>Summary!E10</f>
        <v>-2.9145410726860721E-2</v>
      </c>
      <c r="E7" s="202">
        <f>Summary!F10</f>
        <v>2.6702602082423033</v>
      </c>
      <c r="F7" s="202">
        <f>Summary!G10</f>
        <v>4.3292807022282442</v>
      </c>
      <c r="G7" s="202">
        <f>Summary!H10</f>
        <v>4.5830286341066229</v>
      </c>
      <c r="H7" s="202">
        <f>Summary!I10</f>
        <v>8.3992863665869333</v>
      </c>
      <c r="I7" s="202">
        <f>Summary!J10</f>
        <v>10.140062544680383</v>
      </c>
      <c r="J7" s="217">
        <f>Summary!K10</f>
        <v>8.99991817847161</v>
      </c>
      <c r="L7" s="216" t="s">
        <v>67</v>
      </c>
      <c r="M7" s="202">
        <f>Summary!D30</f>
        <v>-7.3122590422072031</v>
      </c>
      <c r="N7" s="202">
        <f>Summary!E30</f>
        <v>-2.5782464454620846</v>
      </c>
      <c r="O7" s="202">
        <f>Summary!F30</f>
        <v>-0.89314405505900307</v>
      </c>
      <c r="P7" s="202">
        <f>Summary!G30</f>
        <v>-4.2223213475794612</v>
      </c>
      <c r="Q7" s="202">
        <f>Summary!H30</f>
        <v>5.5633372145190485</v>
      </c>
      <c r="R7" s="202">
        <f>Summary!I30</f>
        <v>4.8747374966773283</v>
      </c>
      <c r="S7" s="202">
        <f>Summary!J30</f>
        <v>6.536941484295733</v>
      </c>
      <c r="T7" s="217">
        <f>Summary!K30</f>
        <v>1.5485210930427984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0.15808660384137863</v>
      </c>
      <c r="D9" s="202">
        <f>Summary!E11</f>
        <v>-3.2019982245068412E-2</v>
      </c>
      <c r="E9" s="202">
        <f>Summary!F11</f>
        <v>2.6690308602570711</v>
      </c>
      <c r="F9" s="202">
        <f>Summary!G11</f>
        <v>4.3411225847520329</v>
      </c>
      <c r="G9" s="202">
        <f>Summary!H11</f>
        <v>4.5664621640635783</v>
      </c>
      <c r="H9" s="202">
        <f>Summary!I11</f>
        <v>8.3970049790724985</v>
      </c>
      <c r="I9" s="202">
        <f>Summary!J11</f>
        <v>10.251281338299201</v>
      </c>
      <c r="J9" s="217">
        <f>Summary!K11</f>
        <v>9.0389048676504657</v>
      </c>
      <c r="L9" s="216" t="s">
        <v>68</v>
      </c>
      <c r="M9" s="202">
        <f>Summary!D31</f>
        <v>-7.3126008656532075</v>
      </c>
      <c r="N9" s="202">
        <f>Summary!E31</f>
        <v>-2.5810477198852433</v>
      </c>
      <c r="O9" s="202">
        <f>Summary!F31</f>
        <v>-0.89433073573392807</v>
      </c>
      <c r="P9" s="202">
        <f>Summary!G31</f>
        <v>-4.211450113623183</v>
      </c>
      <c r="Q9" s="202">
        <f>Summary!H31</f>
        <v>5.546615458738513</v>
      </c>
      <c r="R9" s="202">
        <f>Summary!I31</f>
        <v>4.8725302873429799</v>
      </c>
      <c r="S9" s="202">
        <f>Summary!J31</f>
        <v>6.6445218672550599</v>
      </c>
      <c r="T9" s="217">
        <f>Summary!K31</f>
        <v>1.5848425939630539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0.34076255548198819</v>
      </c>
      <c r="D11" s="202">
        <f>Summary!E12</f>
        <v>1.3054591713129948</v>
      </c>
      <c r="E11" s="202">
        <f>Summary!F12</f>
        <v>3.3808980242898246</v>
      </c>
      <c r="F11" s="202">
        <f>Summary!G12</f>
        <v>5.4343213950880598</v>
      </c>
      <c r="G11" s="202">
        <f>Summary!H12</f>
        <v>7.273991515169187</v>
      </c>
      <c r="H11" s="202">
        <f>Summary!I12</f>
        <v>8.6479637184018632</v>
      </c>
      <c r="I11" s="202">
        <f>Summary!J12</f>
        <v>9.3249467422660928</v>
      </c>
      <c r="J11" s="217">
        <f>Summary!K12</f>
        <v>8.8137792622648767</v>
      </c>
      <c r="L11" s="216" t="s">
        <v>69</v>
      </c>
      <c r="M11" s="202">
        <f>Summary!D32</f>
        <v>-7.1435505231788099</v>
      </c>
      <c r="N11" s="202">
        <f>Summary!E32</f>
        <v>-1.2776722009142705</v>
      </c>
      <c r="O11" s="202">
        <f>Summary!F32</f>
        <v>-0.20717053632824944</v>
      </c>
      <c r="P11" s="202">
        <f>Summary!G32</f>
        <v>-3.2078579901577364</v>
      </c>
      <c r="Q11" s="202">
        <f>Summary!H32</f>
        <v>8.2795238248647429</v>
      </c>
      <c r="R11" s="202">
        <f>Summary!I32</f>
        <v>5.1153292281095997</v>
      </c>
      <c r="S11" s="202">
        <f>Summary!J32</f>
        <v>5.7484913732427589</v>
      </c>
      <c r="T11" s="217">
        <f>Summary!K32</f>
        <v>1.3751069109540826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-7.4588959541965316</v>
      </c>
      <c r="N13" s="224">
        <f>Summary!E25</f>
        <v>-2.5498441972994224</v>
      </c>
      <c r="O13" s="224">
        <f>Summary!F25</f>
        <v>-3.4707268259316582</v>
      </c>
      <c r="P13" s="224">
        <f>Summary!G25</f>
        <v>-8.1967420768626624</v>
      </c>
      <c r="Q13" s="224">
        <f>Summary!H25</f>
        <v>0.93734958072606567</v>
      </c>
      <c r="R13" s="224">
        <f>Summary!I25</f>
        <v>-3.2514502521633015</v>
      </c>
      <c r="S13" s="224">
        <f>Summary!J25</f>
        <v>-3.2713991413641841</v>
      </c>
      <c r="T13" s="225">
        <f>Summary!K25</f>
        <v>-6.8361492466702867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64" t="str">
        <f>"Bond Performance, Index Total Returns,(%) - as at "&amp;TEXT(Map!$N$16,"mmmm  yyyy")</f>
        <v>Bond Performance, Index Total Returns,(%) - as at April  2022</v>
      </c>
      <c r="C16" s="465"/>
      <c r="D16" s="465"/>
      <c r="E16" s="465"/>
      <c r="F16" s="465"/>
      <c r="G16" s="465"/>
      <c r="H16" s="466"/>
      <c r="L16" s="464" t="str">
        <f>"Bond Performance, Index Total Returns  (US$- terms),(%) - as at "&amp;TEXT(Map!$N$16,"mmmm  yyyy")</f>
        <v>Bond Performance, Index Total Returns  (US$- terms),(%) - as at April  2022</v>
      </c>
      <c r="M16" s="465"/>
      <c r="N16" s="465"/>
      <c r="O16" s="465"/>
      <c r="P16" s="465"/>
      <c r="Q16" s="465"/>
      <c r="R16" s="466"/>
    </row>
    <row r="38" spans="2:20" ht="14.25" thickBot="1"/>
    <row r="39" spans="2:20" ht="16.5" thickBot="1">
      <c r="B39" s="461" t="str">
        <f>"IJG Namibia ALBI  - as at "&amp;TEXT(Map!$N$16,"mmmm  yyyy")</f>
        <v>IJG Namibia ALBI  - as at April  2022</v>
      </c>
      <c r="C39" s="462"/>
      <c r="D39" s="462"/>
      <c r="E39" s="462"/>
      <c r="F39" s="462"/>
      <c r="G39" s="463"/>
      <c r="J39" s="461" t="str">
        <f>"IJG Namibia ALBI  -Premiums- [bp] as at "&amp;TEXT(Map!$N$16,"mmmm  yyyy")</f>
        <v>IJG Namibia ALBI  -Premiums- [bp] as at April  2022</v>
      </c>
      <c r="K39" s="462"/>
      <c r="L39" s="462"/>
      <c r="M39" s="462"/>
      <c r="N39" s="463"/>
      <c r="P39" s="461" t="str">
        <f>"IJG Namibia GOVI  -Weights [%] as at "&amp;TEXT(Map!$N$16,"mmmm  yyyy")</f>
        <v>IJG Namibia GOVI  -Weights [%] as at April  2022</v>
      </c>
      <c r="Q39" s="462"/>
      <c r="R39" s="462"/>
      <c r="S39" s="462"/>
      <c r="T39" s="463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130</v>
      </c>
      <c r="K41" s="236" t="s">
        <v>130</v>
      </c>
      <c r="L41" s="236" t="s">
        <v>130</v>
      </c>
      <c r="M41" s="236" t="s">
        <v>130</v>
      </c>
      <c r="N41" s="237" t="s">
        <v>130</v>
      </c>
      <c r="P41" s="235" t="s">
        <v>130</v>
      </c>
      <c r="Q41" s="236" t="s">
        <v>130</v>
      </c>
      <c r="R41" s="236" t="s">
        <v>130</v>
      </c>
      <c r="S41" s="236" t="s">
        <v>130</v>
      </c>
      <c r="T41" s="237" t="s">
        <v>130</v>
      </c>
    </row>
    <row r="42" spans="2:20" ht="15.75">
      <c r="B42" s="216" t="s">
        <v>76</v>
      </c>
      <c r="C42" s="202">
        <v>256.56466242592353</v>
      </c>
      <c r="D42" s="202">
        <v>256.15876355046299</v>
      </c>
      <c r="E42" s="202">
        <v>256.63946105093402</v>
      </c>
      <c r="F42" s="202">
        <v>249.89189849674375</v>
      </c>
      <c r="G42" s="217">
        <v>245.91817436008057</v>
      </c>
      <c r="J42" s="238">
        <v>130</v>
      </c>
      <c r="K42" s="239">
        <v>145</v>
      </c>
      <c r="L42" s="239">
        <v>162.363</v>
      </c>
      <c r="M42" s="239">
        <v>149</v>
      </c>
      <c r="N42" s="240">
        <v>52</v>
      </c>
      <c r="P42" s="241">
        <v>11.00481852741231</v>
      </c>
      <c r="Q42" s="242">
        <v>10.922341098112174</v>
      </c>
      <c r="R42" s="242">
        <v>12.444692860279014</v>
      </c>
      <c r="S42" s="242">
        <v>12.128797400697087</v>
      </c>
      <c r="T42" s="243">
        <v>11.024267257914177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257.42894487980584</v>
      </c>
      <c r="D44" s="202">
        <v>257.02262653840734</v>
      </c>
      <c r="E44" s="202">
        <v>257.51139998435985</v>
      </c>
      <c r="F44" s="202">
        <v>250.73670484938407</v>
      </c>
      <c r="G44" s="217">
        <v>246.71858851308298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74</v>
      </c>
      <c r="O44" s="247"/>
      <c r="P44" s="248" t="s">
        <v>74</v>
      </c>
      <c r="Q44" s="249" t="s">
        <v>74</v>
      </c>
      <c r="R44" s="249" t="s">
        <v>74</v>
      </c>
      <c r="S44" s="249" t="s">
        <v>74</v>
      </c>
      <c r="T44" s="250" t="s">
        <v>74</v>
      </c>
    </row>
    <row r="45" spans="2:20" ht="15.75">
      <c r="B45" s="216"/>
      <c r="C45" s="202"/>
      <c r="D45" s="202"/>
      <c r="E45" s="202"/>
      <c r="F45" s="202"/>
      <c r="G45" s="217"/>
      <c r="J45" s="238">
        <v>-61</v>
      </c>
      <c r="K45" s="239">
        <v>-51</v>
      </c>
      <c r="L45" s="239">
        <v>-49.358999999999995</v>
      </c>
      <c r="M45" s="239">
        <v>-55.116</v>
      </c>
      <c r="N45" s="240">
        <v>9</v>
      </c>
      <c r="P45" s="241">
        <v>9.3715601317453565</v>
      </c>
      <c r="Q45" s="242">
        <v>9.4503665255093772</v>
      </c>
      <c r="R45" s="242">
        <v>11.230078083751541</v>
      </c>
      <c r="S45" s="242">
        <v>11.704209826173424</v>
      </c>
      <c r="T45" s="243">
        <v>12.262186870583868</v>
      </c>
    </row>
    <row r="46" spans="2:20" ht="15.75">
      <c r="B46" s="216" t="s">
        <v>78</v>
      </c>
      <c r="C46" s="202">
        <v>252.37440936786817</v>
      </c>
      <c r="D46" s="202">
        <v>251.51733247823523</v>
      </c>
      <c r="E46" s="202">
        <v>249.12222049266808</v>
      </c>
      <c r="F46" s="202">
        <v>244.12092967945745</v>
      </c>
      <c r="G46" s="217">
        <v>239.36646627824337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110</v>
      </c>
      <c r="K47" s="236" t="s">
        <v>110</v>
      </c>
      <c r="L47" s="236" t="s">
        <v>110</v>
      </c>
      <c r="M47" s="236" t="s">
        <v>110</v>
      </c>
      <c r="N47" s="237" t="s">
        <v>110</v>
      </c>
      <c r="O47" s="247"/>
      <c r="P47" s="248" t="s">
        <v>110</v>
      </c>
      <c r="Q47" s="249" t="s">
        <v>110</v>
      </c>
      <c r="R47" s="249" t="s">
        <v>110</v>
      </c>
      <c r="S47" s="249" t="s">
        <v>110</v>
      </c>
      <c r="T47" s="250" t="s">
        <v>110</v>
      </c>
    </row>
    <row r="48" spans="2:20" ht="15.75">
      <c r="B48" s="256"/>
      <c r="C48" s="211"/>
      <c r="D48" s="211"/>
      <c r="E48" s="211"/>
      <c r="F48" s="211"/>
      <c r="G48" s="212"/>
      <c r="J48" s="238">
        <v>-21</v>
      </c>
      <c r="K48" s="239">
        <v>-9</v>
      </c>
      <c r="L48" s="239">
        <v>-18.588999999999999</v>
      </c>
      <c r="M48" s="239">
        <v>-17</v>
      </c>
      <c r="N48" s="240">
        <v>23</v>
      </c>
      <c r="P48" s="241">
        <v>8.5677383916925507</v>
      </c>
      <c r="Q48" s="242">
        <v>8.6362894670064687</v>
      </c>
      <c r="R48" s="242">
        <v>10.221581101149523</v>
      </c>
      <c r="S48" s="242">
        <v>10.570218903974791</v>
      </c>
      <c r="T48" s="243">
        <v>11.209937028916052</v>
      </c>
    </row>
    <row r="49" spans="2:20" ht="15.75">
      <c r="B49" s="216" t="s">
        <v>79</v>
      </c>
      <c r="C49" s="202">
        <v>4.5530363414787587</v>
      </c>
      <c r="D49" s="202">
        <v>4.5590304009511726</v>
      </c>
      <c r="E49" s="202">
        <v>4.3829419783793</v>
      </c>
      <c r="F49" s="202">
        <v>4.755801265691046</v>
      </c>
      <c r="G49" s="217">
        <v>5.0128543074980412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135</v>
      </c>
      <c r="K50" s="236" t="s">
        <v>135</v>
      </c>
      <c r="L50" s="236" t="s">
        <v>135</v>
      </c>
      <c r="M50" s="236" t="s">
        <v>88</v>
      </c>
      <c r="N50" s="237" t="s">
        <v>88</v>
      </c>
      <c r="O50" s="247"/>
      <c r="P50" s="248" t="s">
        <v>135</v>
      </c>
      <c r="Q50" s="249" t="s">
        <v>135</v>
      </c>
      <c r="R50" s="249" t="s">
        <v>135</v>
      </c>
      <c r="S50" s="249" t="s">
        <v>88</v>
      </c>
      <c r="T50" s="250" t="s">
        <v>88</v>
      </c>
    </row>
    <row r="51" spans="2:20" ht="15.75">
      <c r="B51" s="216" t="s">
        <v>80</v>
      </c>
      <c r="C51" s="202">
        <v>4.5595457330179601</v>
      </c>
      <c r="D51" s="202">
        <v>4.5654297246839297</v>
      </c>
      <c r="E51" s="202">
        <v>4.3897485093800412</v>
      </c>
      <c r="F51" s="202">
        <v>4.7890334777085419</v>
      </c>
      <c r="G51" s="217">
        <v>5.080520497007968</v>
      </c>
      <c r="J51" s="238">
        <v>45</v>
      </c>
      <c r="K51" s="239">
        <v>57.999999999999993</v>
      </c>
      <c r="L51" s="239">
        <v>65.472999999999999</v>
      </c>
      <c r="M51" s="239">
        <v>71</v>
      </c>
      <c r="N51" s="240">
        <v>76</v>
      </c>
      <c r="P51" s="241">
        <v>8.601846128919151</v>
      </c>
      <c r="Q51" s="242">
        <v>8.5021323950387622</v>
      </c>
      <c r="R51" s="242">
        <v>9.5962353616262384</v>
      </c>
      <c r="S51" s="242">
        <v>11.772283482848048</v>
      </c>
      <c r="T51" s="243">
        <v>12.685106427496539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1.3924453036572437</v>
      </c>
      <c r="D53" s="202">
        <v>1.4727240447245338</v>
      </c>
      <c r="E53" s="202">
        <v>1.6000920231795386</v>
      </c>
      <c r="F53" s="202">
        <v>1.1971132843630963</v>
      </c>
      <c r="G53" s="217">
        <v>1.4370427774398589</v>
      </c>
      <c r="J53" s="235" t="s">
        <v>88</v>
      </c>
      <c r="K53" s="236" t="s">
        <v>88</v>
      </c>
      <c r="L53" s="236" t="s">
        <v>88</v>
      </c>
      <c r="M53" s="236" t="s">
        <v>89</v>
      </c>
      <c r="N53" s="237" t="s">
        <v>89</v>
      </c>
      <c r="O53" s="247"/>
      <c r="P53" s="235" t="s">
        <v>88</v>
      </c>
      <c r="Q53" s="236" t="s">
        <v>88</v>
      </c>
      <c r="R53" s="236" t="s">
        <v>88</v>
      </c>
      <c r="S53" s="236" t="s">
        <v>89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74</v>
      </c>
      <c r="K54" s="239">
        <v>86</v>
      </c>
      <c r="L54" s="239">
        <v>98.372</v>
      </c>
      <c r="M54" s="239">
        <v>92</v>
      </c>
      <c r="N54" s="240">
        <v>14.462</v>
      </c>
      <c r="P54" s="241">
        <v>9.4256526920350741</v>
      </c>
      <c r="Q54" s="242">
        <v>9.5028477386479384</v>
      </c>
      <c r="R54" s="242">
        <v>10.862268699091469</v>
      </c>
      <c r="S54" s="242">
        <v>13.649577794413098</v>
      </c>
      <c r="T54" s="243">
        <v>12.980696105683704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99.794468420424622</v>
      </c>
      <c r="D56" s="202">
        <v>99.792643136205825</v>
      </c>
      <c r="E56" s="202">
        <v>99.756008274337276</v>
      </c>
      <c r="F56" s="202">
        <v>99.079068822634895</v>
      </c>
      <c r="G56" s="217">
        <v>98.146749549885854</v>
      </c>
      <c r="J56" s="235" t="s">
        <v>89</v>
      </c>
      <c r="K56" s="236" t="s">
        <v>89</v>
      </c>
      <c r="L56" s="236" t="s">
        <v>89</v>
      </c>
      <c r="M56" s="236" t="s">
        <v>111</v>
      </c>
      <c r="N56" s="237" t="s">
        <v>111</v>
      </c>
      <c r="P56" s="248" t="s">
        <v>89</v>
      </c>
      <c r="Q56" s="249" t="s">
        <v>89</v>
      </c>
      <c r="R56" s="249" t="s">
        <v>89</v>
      </c>
      <c r="S56" s="249" t="s">
        <v>111</v>
      </c>
      <c r="T56" s="250" t="s">
        <v>111</v>
      </c>
    </row>
    <row r="57" spans="2:20" ht="15.75">
      <c r="B57" s="216"/>
      <c r="C57" s="202"/>
      <c r="D57" s="202"/>
      <c r="E57" s="202"/>
      <c r="F57" s="202"/>
      <c r="G57" s="217"/>
      <c r="J57" s="238">
        <v>126</v>
      </c>
      <c r="K57" s="239">
        <v>126</v>
      </c>
      <c r="L57" s="239">
        <v>101.464</v>
      </c>
      <c r="M57" s="239">
        <v>110.00000000000001</v>
      </c>
      <c r="N57" s="240">
        <v>37</v>
      </c>
      <c r="P57" s="241">
        <v>11.491471464506356</v>
      </c>
      <c r="Q57" s="242">
        <v>11.631381271516988</v>
      </c>
      <c r="R57" s="242">
        <v>13.223712196038734</v>
      </c>
      <c r="S57" s="242">
        <v>10.179415083176</v>
      </c>
      <c r="T57" s="243">
        <v>10.419631241816505</v>
      </c>
    </row>
    <row r="58" spans="2:20" ht="15.75">
      <c r="B58" s="216" t="s">
        <v>83</v>
      </c>
      <c r="C58" s="202">
        <v>0.20553157957537141</v>
      </c>
      <c r="D58" s="202">
        <v>0.20735686379418378</v>
      </c>
      <c r="E58" s="202">
        <v>0.24399172566270266</v>
      </c>
      <c r="F58" s="202">
        <v>0.92093117736509278</v>
      </c>
      <c r="G58" s="217">
        <v>1.8532504501141391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111</v>
      </c>
      <c r="K59" s="236" t="s">
        <v>111</v>
      </c>
      <c r="L59" s="236" t="s">
        <v>111</v>
      </c>
      <c r="M59" s="236" t="s">
        <v>112</v>
      </c>
      <c r="N59" s="237" t="s">
        <v>112</v>
      </c>
      <c r="P59" s="248" t="s">
        <v>111</v>
      </c>
      <c r="Q59" s="249" t="s">
        <v>111</v>
      </c>
      <c r="R59" s="249" t="s">
        <v>111</v>
      </c>
      <c r="S59" s="249" t="s">
        <v>112</v>
      </c>
      <c r="T59" s="250" t="s">
        <v>112</v>
      </c>
    </row>
    <row r="60" spans="2:20" ht="15.75">
      <c r="J60" s="238">
        <v>182.119</v>
      </c>
      <c r="K60" s="239">
        <v>211</v>
      </c>
      <c r="L60" s="239">
        <v>187.32999999999998</v>
      </c>
      <c r="M60" s="239">
        <v>130.21100000000001</v>
      </c>
      <c r="N60" s="240">
        <v>84.741</v>
      </c>
      <c r="P60" s="241">
        <v>8.4509907067387289</v>
      </c>
      <c r="Q60" s="242">
        <v>8.4053996148878891</v>
      </c>
      <c r="R60" s="242">
        <v>9.8921172853795873</v>
      </c>
      <c r="S60" s="242">
        <v>9.1905177900566351</v>
      </c>
      <c r="T60" s="243">
        <v>8.74463183807676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61" t="str">
        <f>"IJG Namibia ALBI  -Yields-[%] as at "&amp;TEXT(Map!$N$16,"mmmm  yyyy")</f>
        <v>IJG Namibia ALBI  -Yields-[%] as at April  2022</v>
      </c>
      <c r="C62" s="462"/>
      <c r="D62" s="462"/>
      <c r="E62" s="462"/>
      <c r="F62" s="463"/>
      <c r="J62" s="235" t="s">
        <v>112</v>
      </c>
      <c r="K62" s="236" t="s">
        <v>112</v>
      </c>
      <c r="L62" s="236" t="s">
        <v>112</v>
      </c>
      <c r="M62" s="236" t="s">
        <v>113</v>
      </c>
      <c r="N62" s="237" t="s">
        <v>113</v>
      </c>
      <c r="P62" s="248" t="s">
        <v>112</v>
      </c>
      <c r="Q62" s="249" t="s">
        <v>112</v>
      </c>
      <c r="R62" s="249" t="s">
        <v>112</v>
      </c>
      <c r="S62" s="249" t="s">
        <v>113</v>
      </c>
      <c r="T62" s="250" t="s">
        <v>113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171</v>
      </c>
      <c r="K63" s="239">
        <v>221</v>
      </c>
      <c r="L63" s="239">
        <v>172.41299999999998</v>
      </c>
      <c r="M63" s="239">
        <v>187</v>
      </c>
      <c r="N63" s="240">
        <v>101.65299999999999</v>
      </c>
      <c r="P63" s="241">
        <v>7.6247727493852935</v>
      </c>
      <c r="Q63" s="242">
        <v>7.4862845103010205</v>
      </c>
      <c r="R63" s="242">
        <v>8.5525441901667296</v>
      </c>
      <c r="S63" s="242">
        <v>7.0780601462159947</v>
      </c>
      <c r="T63" s="243">
        <v>7.2558157214503645</v>
      </c>
    </row>
    <row r="64" spans="2:20" ht="15.75">
      <c r="B64" s="261" t="s">
        <v>130</v>
      </c>
      <c r="C64" s="262" t="s">
        <v>130</v>
      </c>
      <c r="D64" s="262" t="s">
        <v>130</v>
      </c>
      <c r="E64" s="262" t="s">
        <v>130</v>
      </c>
      <c r="F64" s="263" t="s">
        <v>130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0"/>
    </row>
    <row r="65" spans="2:20" ht="15.75">
      <c r="B65" s="264">
        <v>6.8</v>
      </c>
      <c r="C65" s="242">
        <v>6.84</v>
      </c>
      <c r="D65" s="242">
        <v>6.97363</v>
      </c>
      <c r="E65" s="242">
        <v>7.0650000000000004</v>
      </c>
      <c r="F65" s="265">
        <v>5.1950000000000003</v>
      </c>
      <c r="J65" s="235" t="s">
        <v>113</v>
      </c>
      <c r="K65" s="236" t="s">
        <v>113</v>
      </c>
      <c r="L65" s="236" t="s">
        <v>113</v>
      </c>
      <c r="M65" s="236" t="s">
        <v>114</v>
      </c>
      <c r="N65" s="237" t="s">
        <v>114</v>
      </c>
      <c r="P65" s="248" t="s">
        <v>113</v>
      </c>
      <c r="Q65" s="249" t="s">
        <v>113</v>
      </c>
      <c r="R65" s="249" t="s">
        <v>113</v>
      </c>
      <c r="S65" s="249" t="s">
        <v>114</v>
      </c>
      <c r="T65" s="250" t="s">
        <v>114</v>
      </c>
    </row>
    <row r="66" spans="2:20" ht="15.75">
      <c r="B66" s="264"/>
      <c r="C66" s="242"/>
      <c r="D66" s="242"/>
      <c r="E66" s="242"/>
      <c r="F66" s="265"/>
      <c r="J66" s="238">
        <v>238</v>
      </c>
      <c r="K66" s="239">
        <v>279</v>
      </c>
      <c r="L66" s="239">
        <v>246.99499999999998</v>
      </c>
      <c r="M66" s="239">
        <v>251.73999999999998</v>
      </c>
      <c r="N66" s="240">
        <v>204.86399999999998</v>
      </c>
      <c r="P66" s="241">
        <v>5.7914945531799571</v>
      </c>
      <c r="Q66" s="242">
        <v>5.711255235106294</v>
      </c>
      <c r="R66" s="242">
        <v>6.5051472156301475</v>
      </c>
      <c r="S66" s="242">
        <v>7.0920517819370241</v>
      </c>
      <c r="T66" s="243">
        <v>6.8941815695565793</v>
      </c>
    </row>
    <row r="67" spans="2:20" ht="15.75">
      <c r="B67" s="261" t="s">
        <v>74</v>
      </c>
      <c r="C67" s="262" t="s">
        <v>74</v>
      </c>
      <c r="D67" s="262" t="s">
        <v>74</v>
      </c>
      <c r="E67" s="262" t="s">
        <v>74</v>
      </c>
      <c r="F67" s="263" t="s">
        <v>74</v>
      </c>
      <c r="J67" s="266"/>
      <c r="K67" s="267"/>
      <c r="L67" s="267"/>
      <c r="M67" s="267"/>
      <c r="N67" s="268"/>
      <c r="P67" s="241"/>
      <c r="Q67" s="242"/>
      <c r="R67" s="242"/>
      <c r="S67" s="242"/>
      <c r="T67" s="252"/>
    </row>
    <row r="68" spans="2:20" ht="15.75">
      <c r="B68" s="264">
        <v>7.72</v>
      </c>
      <c r="C68" s="242">
        <v>7.6150000000000002</v>
      </c>
      <c r="D68" s="242">
        <v>7.2364100000000011</v>
      </c>
      <c r="E68" s="242">
        <v>7.6238400000000013</v>
      </c>
      <c r="F68" s="265">
        <v>7.46</v>
      </c>
      <c r="J68" s="235" t="s">
        <v>114</v>
      </c>
      <c r="K68" s="236" t="s">
        <v>114</v>
      </c>
      <c r="L68" s="236" t="s">
        <v>114</v>
      </c>
      <c r="M68" s="236" t="s">
        <v>117</v>
      </c>
      <c r="N68" s="237" t="s">
        <v>117</v>
      </c>
      <c r="P68" s="248" t="s">
        <v>114</v>
      </c>
      <c r="Q68" s="249" t="s">
        <v>114</v>
      </c>
      <c r="R68" s="249" t="s">
        <v>114</v>
      </c>
      <c r="S68" s="249" t="s">
        <v>117</v>
      </c>
      <c r="T68" s="250" t="s">
        <v>117</v>
      </c>
    </row>
    <row r="69" spans="2:20" ht="15.75">
      <c r="B69" s="264"/>
      <c r="C69" s="242"/>
      <c r="D69" s="242"/>
      <c r="E69" s="242"/>
      <c r="F69" s="265"/>
      <c r="J69" s="238">
        <v>223.4</v>
      </c>
      <c r="K69" s="239">
        <v>254</v>
      </c>
      <c r="L69" s="239">
        <v>221.60000000000002</v>
      </c>
      <c r="M69" s="239">
        <v>258.80200000000002</v>
      </c>
      <c r="N69" s="240">
        <v>200.41400000000002</v>
      </c>
      <c r="P69" s="264">
        <v>6.3501658289160323</v>
      </c>
      <c r="Q69" s="242">
        <v>6.3252422715601924</v>
      </c>
      <c r="R69" s="242">
        <v>7.4716230068870209</v>
      </c>
      <c r="S69" s="242">
        <v>6.6348677905079017</v>
      </c>
      <c r="T69" s="243">
        <v>6.5235459385054479</v>
      </c>
    </row>
    <row r="70" spans="2:20" ht="15.75">
      <c r="B70" s="261" t="s">
        <v>110</v>
      </c>
      <c r="C70" s="262" t="s">
        <v>110</v>
      </c>
      <c r="D70" s="262" t="s">
        <v>110</v>
      </c>
      <c r="E70" s="262" t="s">
        <v>110</v>
      </c>
      <c r="F70" s="263" t="s">
        <v>110</v>
      </c>
      <c r="J70" s="266"/>
      <c r="K70" s="267"/>
      <c r="L70" s="267"/>
      <c r="M70" s="267"/>
      <c r="N70" s="268"/>
      <c r="P70" s="264"/>
      <c r="Q70" s="242"/>
      <c r="R70" s="242"/>
      <c r="S70" s="242"/>
      <c r="T70" s="243"/>
    </row>
    <row r="71" spans="2:20" ht="15.75">
      <c r="B71" s="264">
        <v>8.1199999999999992</v>
      </c>
      <c r="C71" s="242">
        <v>8.0350000000000001</v>
      </c>
      <c r="D71" s="242">
        <v>7.5441100000000008</v>
      </c>
      <c r="E71" s="242">
        <v>8.0050000000000008</v>
      </c>
      <c r="F71" s="265">
        <v>7.6000000000000005</v>
      </c>
      <c r="J71" s="235" t="s">
        <v>132</v>
      </c>
      <c r="K71" s="236" t="s">
        <v>132</v>
      </c>
      <c r="L71" s="236"/>
      <c r="M71" s="236" t="s">
        <v>141</v>
      </c>
      <c r="N71" s="237" t="s">
        <v>141</v>
      </c>
      <c r="P71" s="264"/>
      <c r="Q71" s="242"/>
      <c r="R71" s="242"/>
      <c r="S71" s="242"/>
      <c r="T71" s="243"/>
    </row>
    <row r="72" spans="2:20" ht="15.75">
      <c r="B72" s="264"/>
      <c r="C72" s="242"/>
      <c r="D72" s="242"/>
      <c r="E72" s="242"/>
      <c r="F72" s="265"/>
      <c r="J72" s="238">
        <v>299.91800000000001</v>
      </c>
      <c r="K72" s="239">
        <v>310</v>
      </c>
      <c r="L72" s="239"/>
      <c r="M72" s="239">
        <v>154</v>
      </c>
      <c r="N72" s="240">
        <v>154</v>
      </c>
      <c r="P72" s="248" t="s">
        <v>132</v>
      </c>
      <c r="Q72" s="249" t="s">
        <v>132</v>
      </c>
      <c r="R72" s="242"/>
      <c r="S72" s="242"/>
      <c r="T72" s="243"/>
    </row>
    <row r="73" spans="2:20" ht="15.75">
      <c r="B73" s="261" t="s">
        <v>135</v>
      </c>
      <c r="C73" s="262" t="s">
        <v>135</v>
      </c>
      <c r="D73" s="262" t="s">
        <v>135</v>
      </c>
      <c r="E73" s="262" t="s">
        <v>88</v>
      </c>
      <c r="F73" s="263" t="s">
        <v>88</v>
      </c>
      <c r="J73" s="266"/>
      <c r="K73" s="245"/>
      <c r="L73" s="245"/>
      <c r="M73" s="245"/>
      <c r="N73" s="246"/>
      <c r="P73" s="264">
        <v>3.3705941524792866</v>
      </c>
      <c r="Q73" s="242">
        <v>3.4125431069997729</v>
      </c>
      <c r="R73" s="242"/>
      <c r="S73" s="242"/>
      <c r="T73" s="243"/>
    </row>
    <row r="74" spans="2:20" ht="15.75">
      <c r="B74" s="264">
        <v>8.7799999999999994</v>
      </c>
      <c r="C74" s="242">
        <v>8.7050000000000001</v>
      </c>
      <c r="D74" s="242">
        <v>8.3847300000000011</v>
      </c>
      <c r="E74" s="242">
        <v>8.8850000000000016</v>
      </c>
      <c r="F74" s="265">
        <v>8.1300000000000008</v>
      </c>
      <c r="J74" s="235" t="s">
        <v>117</v>
      </c>
      <c r="K74" s="236" t="s">
        <v>117</v>
      </c>
      <c r="L74" s="236"/>
      <c r="M74" s="236"/>
      <c r="N74" s="237" t="s">
        <v>142</v>
      </c>
      <c r="O74" s="247"/>
      <c r="P74" s="264"/>
      <c r="Q74" s="211"/>
      <c r="R74" s="242"/>
      <c r="S74" s="242"/>
      <c r="T74" s="243"/>
    </row>
    <row r="75" spans="2:20" ht="15.75">
      <c r="B75" s="264"/>
      <c r="C75" s="242"/>
      <c r="D75" s="242"/>
      <c r="E75" s="242"/>
      <c r="F75" s="265"/>
      <c r="J75" s="238">
        <v>326.33999999999997</v>
      </c>
      <c r="K75" s="239">
        <v>320.10000000000002</v>
      </c>
      <c r="L75" s="239"/>
      <c r="M75" s="239"/>
      <c r="N75" s="240">
        <v>150</v>
      </c>
      <c r="P75" s="248" t="s">
        <v>117</v>
      </c>
      <c r="Q75" s="249" t="s">
        <v>117</v>
      </c>
      <c r="R75" s="242"/>
      <c r="S75" s="242"/>
      <c r="T75" s="243"/>
    </row>
    <row r="76" spans="2:20" ht="15.75">
      <c r="B76" s="261" t="s">
        <v>88</v>
      </c>
      <c r="C76" s="262" t="s">
        <v>88</v>
      </c>
      <c r="D76" s="262" t="s">
        <v>88</v>
      </c>
      <c r="E76" s="262" t="s">
        <v>89</v>
      </c>
      <c r="F76" s="263" t="s">
        <v>89</v>
      </c>
      <c r="J76" s="244"/>
      <c r="K76" s="245"/>
      <c r="L76" s="245"/>
      <c r="M76" s="245"/>
      <c r="N76" s="268"/>
      <c r="P76" s="264">
        <v>5.3331234067260906</v>
      </c>
      <c r="Q76" s="242">
        <v>5.4280769174449492</v>
      </c>
      <c r="R76" s="242"/>
      <c r="S76" s="242"/>
      <c r="T76" s="243"/>
    </row>
    <row r="77" spans="2:20" ht="15.75">
      <c r="B77" s="264">
        <v>9.07</v>
      </c>
      <c r="C77" s="242">
        <v>8.9849999999999994</v>
      </c>
      <c r="D77" s="242">
        <v>8.7137200000000004</v>
      </c>
      <c r="E77" s="242">
        <v>10.545</v>
      </c>
      <c r="F77" s="265">
        <v>9.4196200000000001</v>
      </c>
      <c r="J77" s="235" t="s">
        <v>136</v>
      </c>
      <c r="K77" s="236" t="s">
        <v>136</v>
      </c>
      <c r="L77" s="236"/>
      <c r="N77" s="237"/>
      <c r="P77" s="264"/>
      <c r="Q77" s="242"/>
      <c r="R77" s="242"/>
      <c r="S77" s="242"/>
      <c r="T77" s="243"/>
    </row>
    <row r="78" spans="2:20" ht="15.75">
      <c r="B78" s="264"/>
      <c r="C78" s="242"/>
      <c r="D78" s="242"/>
      <c r="E78" s="242"/>
      <c r="F78" s="265"/>
      <c r="J78" s="238">
        <v>331.60500000000002</v>
      </c>
      <c r="K78" s="239">
        <v>365.49599999999998</v>
      </c>
      <c r="L78" s="239"/>
      <c r="N78" s="240"/>
      <c r="P78" s="248" t="s">
        <v>136</v>
      </c>
      <c r="Q78" s="249" t="s">
        <v>136</v>
      </c>
      <c r="R78" s="242"/>
      <c r="S78" s="242"/>
      <c r="T78" s="243"/>
    </row>
    <row r="79" spans="2:20" ht="15.75">
      <c r="B79" s="261" t="s">
        <v>89</v>
      </c>
      <c r="C79" s="262" t="s">
        <v>89</v>
      </c>
      <c r="D79" s="262" t="s">
        <v>89</v>
      </c>
      <c r="E79" s="262" t="s">
        <v>111</v>
      </c>
      <c r="F79" s="263" t="s">
        <v>111</v>
      </c>
      <c r="J79" s="244"/>
      <c r="K79" s="245"/>
      <c r="L79" s="245"/>
      <c r="N79" s="246"/>
      <c r="P79" s="264">
        <v>0.99080432421813791</v>
      </c>
      <c r="Q79" s="242">
        <v>0.92163312032757738</v>
      </c>
      <c r="R79" s="242"/>
      <c r="S79" s="242"/>
      <c r="T79" s="243"/>
    </row>
    <row r="80" spans="2:20" ht="15.75">
      <c r="B80" s="264">
        <v>11.209999999999999</v>
      </c>
      <c r="C80" s="242">
        <v>10.84</v>
      </c>
      <c r="D80" s="242">
        <v>10.38964</v>
      </c>
      <c r="E80" s="242">
        <v>11.06</v>
      </c>
      <c r="F80" s="265">
        <v>10.084999999999999</v>
      </c>
      <c r="J80" s="235" t="s">
        <v>133</v>
      </c>
      <c r="K80" s="236" t="s">
        <v>133</v>
      </c>
      <c r="L80" s="236"/>
      <c r="N80" s="268"/>
      <c r="P80" s="264"/>
      <c r="Q80" s="242"/>
      <c r="R80" s="242"/>
      <c r="S80" s="242"/>
      <c r="T80" s="243"/>
    </row>
    <row r="81" spans="2:20" ht="15.75">
      <c r="B81" s="264"/>
      <c r="C81" s="242"/>
      <c r="D81" s="242"/>
      <c r="E81" s="242"/>
      <c r="F81" s="265"/>
      <c r="J81" s="238">
        <v>329.4</v>
      </c>
      <c r="K81" s="239">
        <v>339.291</v>
      </c>
      <c r="L81" s="239"/>
      <c r="N81" s="237"/>
      <c r="P81" s="248" t="s">
        <v>133</v>
      </c>
      <c r="Q81" s="249" t="s">
        <v>133</v>
      </c>
      <c r="R81" s="242"/>
      <c r="S81" s="242"/>
      <c r="T81" s="243"/>
    </row>
    <row r="82" spans="2:20" ht="15.75">
      <c r="B82" s="261" t="s">
        <v>111</v>
      </c>
      <c r="C82" s="262" t="s">
        <v>111</v>
      </c>
      <c r="D82" s="262" t="s">
        <v>111</v>
      </c>
      <c r="E82" s="262" t="s">
        <v>112</v>
      </c>
      <c r="F82" s="263" t="s">
        <v>112</v>
      </c>
      <c r="J82" s="244"/>
      <c r="K82" s="245"/>
      <c r="L82" s="245"/>
      <c r="N82" s="268"/>
      <c r="P82" s="264">
        <v>3.6249669420456709</v>
      </c>
      <c r="Q82" s="242">
        <v>3.6642067275405843</v>
      </c>
      <c r="R82" s="242"/>
      <c r="S82" s="242"/>
      <c r="T82" s="243"/>
    </row>
    <row r="83" spans="2:20" ht="16.5" thickBot="1">
      <c r="B83" s="264">
        <v>12.021189999999999</v>
      </c>
      <c r="C83" s="242">
        <v>11.934999999999999</v>
      </c>
      <c r="D83" s="242">
        <v>11.503300000000001</v>
      </c>
      <c r="E83" s="242">
        <v>11.802110000000001</v>
      </c>
      <c r="F83" s="265">
        <v>11.61741</v>
      </c>
      <c r="J83" s="235" t="s">
        <v>143</v>
      </c>
      <c r="K83" s="236" t="s">
        <v>143</v>
      </c>
      <c r="L83" s="236" t="s">
        <v>143</v>
      </c>
      <c r="M83" s="236" t="s">
        <v>143</v>
      </c>
      <c r="N83" s="237" t="s">
        <v>143</v>
      </c>
      <c r="P83" s="269"/>
      <c r="Q83" s="270"/>
      <c r="R83" s="270"/>
      <c r="S83" s="270"/>
      <c r="T83" s="271"/>
    </row>
    <row r="84" spans="2:20" ht="16.5" thickBot="1">
      <c r="B84" s="264"/>
      <c r="C84" s="242"/>
      <c r="D84" s="242"/>
      <c r="E84" s="242"/>
      <c r="F84" s="265"/>
      <c r="J84" s="238">
        <v>130</v>
      </c>
      <c r="K84" s="239">
        <v>130</v>
      </c>
      <c r="L84" s="239">
        <v>130</v>
      </c>
      <c r="M84" s="239">
        <v>130</v>
      </c>
      <c r="N84" s="240">
        <v>130</v>
      </c>
    </row>
    <row r="85" spans="2:20" ht="16.5" thickBot="1">
      <c r="B85" s="261" t="s">
        <v>112</v>
      </c>
      <c r="C85" s="262" t="s">
        <v>112</v>
      </c>
      <c r="D85" s="262" t="s">
        <v>112</v>
      </c>
      <c r="E85" s="262" t="s">
        <v>113</v>
      </c>
      <c r="F85" s="263" t="s">
        <v>113</v>
      </c>
      <c r="J85" s="266"/>
      <c r="K85" s="267"/>
      <c r="L85" s="267"/>
      <c r="M85" s="245"/>
      <c r="N85" s="246"/>
      <c r="P85" s="461" t="str">
        <f>"IJG Namibia OTHI  -Weights [%] as at "&amp;TEXT(Map!$N$16,"mmmm  yyyy")</f>
        <v>IJG Namibia OTHI  -Weights [%] as at April  2022</v>
      </c>
      <c r="Q85" s="462"/>
      <c r="R85" s="462"/>
      <c r="S85" s="462"/>
      <c r="T85" s="463"/>
    </row>
    <row r="86" spans="2:20" ht="16.5" thickBot="1">
      <c r="B86" s="264">
        <v>12.414999999999999</v>
      </c>
      <c r="C86" s="242">
        <v>12.5</v>
      </c>
      <c r="D86" s="242">
        <v>12.009129999999999</v>
      </c>
      <c r="E86" s="242">
        <v>12.614999999999998</v>
      </c>
      <c r="F86" s="265">
        <v>12.071529999999999</v>
      </c>
      <c r="J86" s="235" t="s">
        <v>144</v>
      </c>
      <c r="K86" s="236" t="s">
        <v>144</v>
      </c>
      <c r="L86" s="236" t="s">
        <v>144</v>
      </c>
      <c r="M86" s="236" t="s">
        <v>144</v>
      </c>
      <c r="N86" s="237" t="s">
        <v>144</v>
      </c>
      <c r="P86" s="230" t="s">
        <v>32</v>
      </c>
      <c r="Q86" s="231" t="s">
        <v>33</v>
      </c>
      <c r="R86" s="231" t="s">
        <v>34</v>
      </c>
      <c r="S86" s="231" t="s">
        <v>35</v>
      </c>
      <c r="T86" s="232" t="s">
        <v>36</v>
      </c>
    </row>
    <row r="87" spans="2:20" ht="15.75">
      <c r="B87" s="264"/>
      <c r="C87" s="242"/>
      <c r="D87" s="242"/>
      <c r="E87" s="242"/>
      <c r="F87" s="265"/>
      <c r="J87" s="238">
        <v>75</v>
      </c>
      <c r="K87" s="239">
        <v>75</v>
      </c>
      <c r="L87" s="239">
        <v>75</v>
      </c>
      <c r="M87" s="239">
        <v>75</v>
      </c>
      <c r="N87" s="240">
        <v>75</v>
      </c>
      <c r="P87" s="248"/>
      <c r="Q87" s="249"/>
      <c r="R87" s="249"/>
      <c r="T87" s="250" t="s">
        <v>142</v>
      </c>
    </row>
    <row r="88" spans="2:20" ht="15.75">
      <c r="B88" s="261" t="s">
        <v>113</v>
      </c>
      <c r="C88" s="262" t="s">
        <v>113</v>
      </c>
      <c r="D88" s="262" t="s">
        <v>113</v>
      </c>
      <c r="E88" s="262" t="s">
        <v>114</v>
      </c>
      <c r="F88" s="263" t="s">
        <v>114</v>
      </c>
      <c r="J88" s="248"/>
      <c r="K88" s="236"/>
      <c r="L88" s="236"/>
      <c r="M88" s="236"/>
      <c r="N88" s="250"/>
      <c r="P88" s="241"/>
      <c r="Q88" s="242"/>
      <c r="R88" s="242"/>
      <c r="T88" s="243">
        <v>44.825208266149694</v>
      </c>
    </row>
    <row r="89" spans="2:20" ht="15.75">
      <c r="B89" s="264">
        <v>13.264999999999999</v>
      </c>
      <c r="C89" s="242">
        <v>13.265000000000001</v>
      </c>
      <c r="D89" s="242">
        <v>12.84</v>
      </c>
      <c r="E89" s="242">
        <v>13.3874</v>
      </c>
      <c r="F89" s="265">
        <v>13.173639999999999</v>
      </c>
      <c r="I89" s="236"/>
      <c r="J89" s="241"/>
      <c r="K89" s="236"/>
      <c r="L89" s="236"/>
      <c r="M89" s="236"/>
      <c r="N89" s="243"/>
      <c r="O89" s="236"/>
      <c r="P89" s="248"/>
      <c r="Q89" s="249"/>
      <c r="R89" s="249"/>
      <c r="S89" s="249"/>
      <c r="T89" s="250"/>
    </row>
    <row r="90" spans="2:20" ht="15.75">
      <c r="B90" s="264"/>
      <c r="C90" s="242"/>
      <c r="D90" s="242"/>
      <c r="E90" s="242"/>
      <c r="F90" s="265"/>
      <c r="I90" s="236"/>
      <c r="J90" s="248"/>
      <c r="K90" s="236"/>
      <c r="L90" s="236"/>
      <c r="M90" s="236"/>
      <c r="N90" s="250"/>
      <c r="O90" s="236"/>
      <c r="P90" s="248"/>
      <c r="Q90" s="249"/>
      <c r="R90" s="249"/>
      <c r="S90" s="249" t="s">
        <v>141</v>
      </c>
      <c r="T90" s="250" t="s">
        <v>141</v>
      </c>
    </row>
    <row r="91" spans="2:20" ht="15.75">
      <c r="B91" s="261" t="s">
        <v>114</v>
      </c>
      <c r="C91" s="262" t="s">
        <v>114</v>
      </c>
      <c r="D91" s="262" t="s">
        <v>114</v>
      </c>
      <c r="E91" s="262" t="s">
        <v>117</v>
      </c>
      <c r="F91" s="263" t="s">
        <v>117</v>
      </c>
      <c r="I91" s="236"/>
      <c r="J91" s="248"/>
      <c r="K91" s="236"/>
      <c r="L91" s="236"/>
      <c r="M91" s="236"/>
      <c r="N91" s="243"/>
      <c r="O91" s="236"/>
      <c r="P91" s="241"/>
      <c r="Q91" s="242"/>
      <c r="R91" s="242"/>
      <c r="S91" s="242">
        <v>71.900409267897501</v>
      </c>
      <c r="T91" s="243">
        <v>39.554374232393847</v>
      </c>
    </row>
    <row r="92" spans="2:20" ht="15.75">
      <c r="B92" s="264">
        <v>13.218999999999999</v>
      </c>
      <c r="C92" s="242">
        <v>13.105</v>
      </c>
      <c r="D92" s="242">
        <v>12.806000000000001</v>
      </c>
      <c r="E92" s="242">
        <v>13.44802</v>
      </c>
      <c r="F92" s="265">
        <v>13.24414</v>
      </c>
      <c r="I92" s="236"/>
      <c r="J92" s="241"/>
      <c r="K92" s="236"/>
      <c r="L92" s="236"/>
      <c r="M92" s="236"/>
      <c r="N92" s="250"/>
      <c r="O92" s="236"/>
      <c r="P92" s="241"/>
      <c r="Q92" s="242"/>
      <c r="R92" s="242"/>
      <c r="S92" s="242"/>
      <c r="T92" s="243"/>
    </row>
    <row r="93" spans="2:20" ht="15.75">
      <c r="B93" s="264"/>
      <c r="C93" s="242"/>
      <c r="D93" s="242"/>
      <c r="E93" s="242"/>
      <c r="F93" s="265"/>
      <c r="I93" s="236"/>
      <c r="J93" s="248"/>
      <c r="K93" s="236"/>
      <c r="L93" s="236"/>
      <c r="M93" s="236"/>
      <c r="N93" s="250"/>
      <c r="O93" s="236"/>
      <c r="P93" s="248" t="s">
        <v>143</v>
      </c>
      <c r="Q93" s="249" t="s">
        <v>143</v>
      </c>
      <c r="R93" s="249" t="s">
        <v>143</v>
      </c>
      <c r="S93" s="249" t="s">
        <v>143</v>
      </c>
      <c r="T93" s="250" t="s">
        <v>143</v>
      </c>
    </row>
    <row r="94" spans="2:20" ht="15.75">
      <c r="B94" s="261" t="s">
        <v>132</v>
      </c>
      <c r="C94" s="262" t="s">
        <v>132</v>
      </c>
      <c r="D94" s="262"/>
      <c r="E94" s="262" t="s">
        <v>141</v>
      </c>
      <c r="F94" s="263" t="s">
        <v>141</v>
      </c>
      <c r="I94" s="236"/>
      <c r="J94" s="248"/>
      <c r="K94" s="236"/>
      <c r="L94" s="236"/>
      <c r="M94" s="236"/>
      <c r="N94" s="243"/>
      <c r="O94" s="236"/>
      <c r="P94" s="241">
        <v>49.717423495142747</v>
      </c>
      <c r="Q94" s="242">
        <v>49.691382470661445</v>
      </c>
      <c r="R94" s="242">
        <v>50.699754405034817</v>
      </c>
      <c r="S94" s="242">
        <v>14.246505658243677</v>
      </c>
      <c r="T94" s="243">
        <v>7.8481149616948009</v>
      </c>
    </row>
    <row r="95" spans="2:20" ht="16.5" thickBot="1">
      <c r="B95" s="264">
        <v>14.009179999999999</v>
      </c>
      <c r="C95" s="242">
        <v>13.7</v>
      </c>
      <c r="D95" s="242"/>
      <c r="E95" s="242">
        <v>7.1150000000000002</v>
      </c>
      <c r="F95" s="265">
        <v>6.2149999999999999</v>
      </c>
      <c r="I95" s="236"/>
      <c r="J95" s="272"/>
      <c r="K95" s="273"/>
      <c r="L95" s="273"/>
      <c r="M95" s="273"/>
      <c r="N95" s="274"/>
      <c r="O95" s="236"/>
      <c r="P95" s="248"/>
      <c r="Q95" s="249"/>
      <c r="R95" s="249"/>
      <c r="S95" s="249"/>
      <c r="T95" s="250"/>
    </row>
    <row r="96" spans="2:20" ht="15.75">
      <c r="B96" s="264"/>
      <c r="C96" s="242"/>
      <c r="D96" s="242"/>
      <c r="E96" s="242"/>
      <c r="F96" s="265"/>
      <c r="I96" s="236"/>
      <c r="J96" s="236"/>
      <c r="K96" s="236"/>
      <c r="L96" s="236"/>
      <c r="M96" s="236"/>
      <c r="N96" s="236"/>
      <c r="O96" s="236"/>
      <c r="P96" s="248" t="s">
        <v>144</v>
      </c>
      <c r="Q96" s="249" t="s">
        <v>144</v>
      </c>
      <c r="R96" s="249" t="s">
        <v>144</v>
      </c>
      <c r="S96" s="249" t="s">
        <v>144</v>
      </c>
      <c r="T96" s="250" t="s">
        <v>144</v>
      </c>
    </row>
    <row r="97" spans="2:20" ht="15.75">
      <c r="B97" s="261" t="s">
        <v>117</v>
      </c>
      <c r="C97" s="262" t="s">
        <v>117</v>
      </c>
      <c r="D97" s="262"/>
      <c r="E97" s="262"/>
      <c r="F97" s="263" t="s">
        <v>142</v>
      </c>
      <c r="P97" s="241">
        <v>50.282576504857261</v>
      </c>
      <c r="Q97" s="242">
        <v>50.308617529338548</v>
      </c>
      <c r="R97" s="242">
        <v>49.300245594965183</v>
      </c>
      <c r="S97" s="242">
        <v>13.853085073858825</v>
      </c>
      <c r="T97" s="243">
        <v>7.7723025397616556</v>
      </c>
    </row>
    <row r="98" spans="2:20" ht="16.5" thickBot="1">
      <c r="B98" s="264">
        <v>14.273399999999999</v>
      </c>
      <c r="C98" s="242">
        <v>13.800999999999998</v>
      </c>
      <c r="D98" s="242"/>
      <c r="E98" s="242"/>
      <c r="F98" s="265">
        <v>6.1749999999999998</v>
      </c>
      <c r="P98" s="248"/>
      <c r="Q98" s="249"/>
      <c r="R98" s="249"/>
      <c r="S98" s="249"/>
      <c r="T98" s="250"/>
    </row>
    <row r="99" spans="2:20" ht="16.5" thickBot="1">
      <c r="B99" s="264"/>
      <c r="C99" s="242"/>
      <c r="D99" s="242"/>
      <c r="E99" s="242"/>
      <c r="F99" s="265"/>
      <c r="J99" s="458" t="str">
        <f>"IJG Namibia ALBI  -Weights [%] as at "&amp;TEXT(Map!$N$16,"mmmm  yyyy")</f>
        <v>IJG Namibia ALBI  -Weights [%] as at April  2022</v>
      </c>
      <c r="K99" s="459"/>
      <c r="L99" s="459"/>
      <c r="M99" s="459"/>
      <c r="N99" s="460"/>
      <c r="P99" s="248"/>
      <c r="Q99" s="249"/>
      <c r="R99" s="249"/>
      <c r="S99" s="249"/>
      <c r="T99" s="250"/>
    </row>
    <row r="100" spans="2:20" ht="16.5" thickBot="1">
      <c r="B100" s="261" t="s">
        <v>136</v>
      </c>
      <c r="C100" s="262" t="s">
        <v>136</v>
      </c>
      <c r="D100" s="262"/>
      <c r="F100" s="265"/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41"/>
      <c r="Q100" s="242"/>
      <c r="R100" s="242"/>
      <c r="S100" s="242"/>
      <c r="T100" s="250"/>
    </row>
    <row r="101" spans="2:20" ht="15.75">
      <c r="B101" s="264">
        <v>14.261050000000001</v>
      </c>
      <c r="C101" s="242">
        <v>14.199960000000001</v>
      </c>
      <c r="D101" s="242"/>
      <c r="F101" s="263"/>
      <c r="J101" s="261" t="s">
        <v>130</v>
      </c>
      <c r="K101" s="262" t="s">
        <v>130</v>
      </c>
      <c r="L101" s="262" t="s">
        <v>130</v>
      </c>
      <c r="M101" s="262" t="s">
        <v>130</v>
      </c>
      <c r="N101" s="263" t="s">
        <v>130</v>
      </c>
      <c r="P101" s="248"/>
      <c r="Q101" s="249"/>
      <c r="R101" s="249"/>
      <c r="S101" s="249"/>
      <c r="T101" s="243"/>
    </row>
    <row r="102" spans="2:20" ht="15.75">
      <c r="B102" s="264"/>
      <c r="C102" s="242"/>
      <c r="D102" s="242"/>
      <c r="F102" s="265"/>
      <c r="J102" s="264">
        <v>10.982200150063514</v>
      </c>
      <c r="K102" s="242">
        <v>10.899692874158227</v>
      </c>
      <c r="L102" s="242">
        <v>12.414328839415797</v>
      </c>
      <c r="M102" s="242">
        <v>12.01709952399462</v>
      </c>
      <c r="N102" s="265">
        <v>10.819959975335099</v>
      </c>
      <c r="P102" s="248"/>
      <c r="Q102" s="249"/>
      <c r="R102" s="249"/>
      <c r="S102" s="249"/>
      <c r="T102" s="250"/>
    </row>
    <row r="103" spans="2:20" ht="15.75">
      <c r="B103" s="261" t="s">
        <v>133</v>
      </c>
      <c r="C103" s="262" t="s">
        <v>133</v>
      </c>
      <c r="D103" s="262"/>
      <c r="F103" s="265"/>
      <c r="J103" s="264"/>
      <c r="K103" s="242"/>
      <c r="L103" s="242"/>
      <c r="M103" s="242"/>
      <c r="N103" s="265"/>
      <c r="P103" s="241"/>
      <c r="Q103" s="242"/>
      <c r="R103" s="242"/>
      <c r="S103" s="242"/>
      <c r="T103" s="243"/>
    </row>
    <row r="104" spans="2:20" ht="15.75">
      <c r="B104" s="264">
        <v>14.239000000000001</v>
      </c>
      <c r="C104" s="242">
        <v>13.93791</v>
      </c>
      <c r="D104" s="242"/>
      <c r="F104" s="263"/>
      <c r="J104" s="261" t="s">
        <v>74</v>
      </c>
      <c r="K104" s="262" t="s">
        <v>74</v>
      </c>
      <c r="L104" s="262" t="s">
        <v>74</v>
      </c>
      <c r="M104" s="262" t="s">
        <v>74</v>
      </c>
      <c r="N104" s="263" t="s">
        <v>74</v>
      </c>
      <c r="O104" s="247"/>
      <c r="P104" s="248"/>
      <c r="Q104" s="249"/>
      <c r="R104" s="249"/>
      <c r="S104" s="249"/>
      <c r="T104" s="250"/>
    </row>
    <row r="105" spans="2:20" ht="15.75">
      <c r="B105" s="264"/>
      <c r="C105" s="242"/>
      <c r="D105" s="242"/>
      <c r="E105" s="242"/>
      <c r="F105" s="265"/>
      <c r="J105" s="264">
        <v>9.3522986161757267</v>
      </c>
      <c r="K105" s="242">
        <v>9.4307705418650265</v>
      </c>
      <c r="L105" s="242">
        <v>11.202677622441726</v>
      </c>
      <c r="M105" s="242">
        <v>11.596422108819963</v>
      </c>
      <c r="N105" s="265">
        <v>12.034937837210936</v>
      </c>
      <c r="P105" s="248"/>
      <c r="Q105" s="249"/>
      <c r="R105" s="249"/>
      <c r="S105" s="249"/>
      <c r="T105" s="250"/>
    </row>
    <row r="106" spans="2:20" ht="15.75">
      <c r="B106" s="261" t="s">
        <v>143</v>
      </c>
      <c r="C106" s="262" t="s">
        <v>143</v>
      </c>
      <c r="D106" s="262" t="s">
        <v>143</v>
      </c>
      <c r="E106" s="262" t="s">
        <v>143</v>
      </c>
      <c r="F106" s="263" t="s">
        <v>143</v>
      </c>
      <c r="J106" s="264"/>
      <c r="K106" s="242"/>
      <c r="L106" s="242"/>
      <c r="M106" s="242"/>
      <c r="N106" s="265"/>
      <c r="P106" s="241"/>
      <c r="Q106" s="242"/>
      <c r="R106" s="242"/>
      <c r="S106" s="242"/>
      <c r="T106" s="243"/>
    </row>
    <row r="107" spans="2:20" ht="15.75">
      <c r="B107" s="264">
        <v>6.8000000000000007</v>
      </c>
      <c r="C107" s="242">
        <v>6.69</v>
      </c>
      <c r="D107" s="242">
        <v>6.65</v>
      </c>
      <c r="E107" s="242">
        <v>6.8750000000000009</v>
      </c>
      <c r="F107" s="265">
        <v>5.9750000000000005</v>
      </c>
      <c r="J107" s="261" t="s">
        <v>110</v>
      </c>
      <c r="K107" s="262" t="s">
        <v>110</v>
      </c>
      <c r="L107" s="262" t="s">
        <v>110</v>
      </c>
      <c r="M107" s="262" t="s">
        <v>110</v>
      </c>
      <c r="N107" s="263" t="s">
        <v>110</v>
      </c>
      <c r="O107" s="247"/>
      <c r="P107" s="248"/>
      <c r="Q107" s="249"/>
      <c r="R107" s="249"/>
      <c r="S107" s="249"/>
      <c r="T107" s="250"/>
    </row>
    <row r="108" spans="2:20" ht="15.75">
      <c r="B108" s="264"/>
      <c r="C108" s="242"/>
      <c r="D108" s="242"/>
      <c r="E108" s="242"/>
      <c r="F108" s="265"/>
      <c r="J108" s="264">
        <v>8.5501289836422192</v>
      </c>
      <c r="K108" s="242">
        <v>8.6183815280194978</v>
      </c>
      <c r="L108" s="242">
        <v>10.196641289030813</v>
      </c>
      <c r="M108" s="242">
        <v>10.472874462572349</v>
      </c>
      <c r="N108" s="265">
        <v>11.002188820470153</v>
      </c>
      <c r="P108" s="248"/>
      <c r="Q108" s="249"/>
      <c r="R108" s="249"/>
      <c r="S108" s="249"/>
      <c r="T108" s="250"/>
    </row>
    <row r="109" spans="2:20" ht="15.75">
      <c r="B109" s="261" t="s">
        <v>144</v>
      </c>
      <c r="C109" s="262" t="s">
        <v>144</v>
      </c>
      <c r="D109" s="262" t="s">
        <v>144</v>
      </c>
      <c r="E109" s="262" t="s">
        <v>144</v>
      </c>
      <c r="F109" s="263" t="s">
        <v>144</v>
      </c>
      <c r="J109" s="264"/>
      <c r="K109" s="242"/>
      <c r="L109" s="242"/>
      <c r="M109" s="242"/>
      <c r="N109" s="265"/>
      <c r="P109" s="241"/>
      <c r="Q109" s="242"/>
      <c r="R109" s="242"/>
      <c r="S109" s="242"/>
      <c r="T109" s="243"/>
    </row>
    <row r="110" spans="2:20" ht="16.5" thickBot="1">
      <c r="B110" s="264">
        <v>6.25</v>
      </c>
      <c r="C110" s="242">
        <v>6.14</v>
      </c>
      <c r="D110" s="242">
        <v>6.1</v>
      </c>
      <c r="E110" s="242">
        <v>6.3250000000000002</v>
      </c>
      <c r="F110" s="265">
        <v>5.4249999999999998</v>
      </c>
      <c r="J110" s="261" t="s">
        <v>135</v>
      </c>
      <c r="K110" s="262" t="s">
        <v>135</v>
      </c>
      <c r="L110" s="262" t="s">
        <v>135</v>
      </c>
      <c r="M110" s="262" t="s">
        <v>88</v>
      </c>
      <c r="N110" s="263" t="s">
        <v>88</v>
      </c>
      <c r="O110" s="247"/>
      <c r="P110" s="272"/>
      <c r="Q110" s="273"/>
      <c r="R110" s="273"/>
      <c r="S110" s="273"/>
      <c r="T110" s="274"/>
    </row>
    <row r="111" spans="2:20" ht="16.5" thickBot="1">
      <c r="B111" s="275"/>
      <c r="C111" s="276"/>
      <c r="D111" s="276"/>
      <c r="E111" s="276"/>
      <c r="F111" s="277"/>
      <c r="J111" s="264">
        <v>8.5841666186977399</v>
      </c>
      <c r="K111" s="242">
        <v>8.4845026399487811</v>
      </c>
      <c r="L111" s="242">
        <v>9.5728213413687513</v>
      </c>
      <c r="M111" s="242">
        <v>11.663868853966699</v>
      </c>
      <c r="N111" s="265">
        <v>12.450019635531504</v>
      </c>
    </row>
    <row r="112" spans="2:20" ht="16.5" thickBot="1">
      <c r="J112" s="264"/>
      <c r="K112" s="242"/>
      <c r="L112" s="242"/>
      <c r="M112" s="242"/>
      <c r="N112" s="265"/>
      <c r="P112" s="461" t="str">
        <f>"IJG Namibia ALBI  -Rate Duration (years) as at "&amp;TEXT(Map!$N$16,"mmmm  yyyy")</f>
        <v>IJG Namibia ALBI  -Rate Duration (years) as at April  2022</v>
      </c>
      <c r="Q112" s="462"/>
      <c r="R112" s="462"/>
      <c r="S112" s="462"/>
      <c r="T112" s="463"/>
    </row>
    <row r="113" spans="10:20" ht="16.5" thickBot="1">
      <c r="J113" s="261" t="s">
        <v>88</v>
      </c>
      <c r="K113" s="262" t="s">
        <v>88</v>
      </c>
      <c r="L113" s="262" t="s">
        <v>88</v>
      </c>
      <c r="M113" s="262" t="s">
        <v>89</v>
      </c>
      <c r="N113" s="263" t="s">
        <v>89</v>
      </c>
      <c r="O113" s="247"/>
      <c r="P113" s="227" t="s">
        <v>32</v>
      </c>
      <c r="Q113" s="228" t="s">
        <v>33</v>
      </c>
      <c r="R113" s="228" t="s">
        <v>34</v>
      </c>
      <c r="S113" s="228" t="s">
        <v>35</v>
      </c>
      <c r="T113" s="229" t="s">
        <v>36</v>
      </c>
    </row>
    <row r="114" spans="10:20" ht="15.75">
      <c r="J114" s="264">
        <v>9.4062799991718453</v>
      </c>
      <c r="K114" s="242">
        <v>9.4831429316059417</v>
      </c>
      <c r="L114" s="242">
        <v>10.835765662246438</v>
      </c>
      <c r="M114" s="242">
        <v>13.523874576925643</v>
      </c>
      <c r="N114" s="265">
        <v>12.74013129667717</v>
      </c>
      <c r="P114" s="261" t="s">
        <v>130</v>
      </c>
      <c r="Q114" s="262" t="s">
        <v>130</v>
      </c>
      <c r="R114" s="262" t="s">
        <v>130</v>
      </c>
      <c r="S114" s="262" t="s">
        <v>130</v>
      </c>
      <c r="T114" s="263" t="s">
        <v>130</v>
      </c>
    </row>
    <row r="115" spans="10:20" ht="15.75">
      <c r="J115" s="264"/>
      <c r="K115" s="242"/>
      <c r="L115" s="242"/>
      <c r="M115" s="242"/>
      <c r="N115" s="265"/>
      <c r="P115" s="264">
        <v>1.3513569886896586</v>
      </c>
      <c r="Q115" s="242">
        <v>1.3731706485227453</v>
      </c>
      <c r="R115" s="242">
        <v>1.5287511858205298</v>
      </c>
      <c r="S115" s="242">
        <v>1.7720910993308263</v>
      </c>
      <c r="T115" s="265">
        <v>2.2078224687909898</v>
      </c>
    </row>
    <row r="116" spans="10:20" ht="15.75">
      <c r="J116" s="261" t="s">
        <v>89</v>
      </c>
      <c r="K116" s="262" t="s">
        <v>89</v>
      </c>
      <c r="L116" s="262" t="s">
        <v>89</v>
      </c>
      <c r="M116" s="262" t="s">
        <v>111</v>
      </c>
      <c r="N116" s="263" t="s">
        <v>111</v>
      </c>
      <c r="O116" s="247"/>
      <c r="P116" s="264"/>
      <c r="Q116" s="242"/>
      <c r="R116" s="242"/>
      <c r="S116" s="242"/>
      <c r="T116" s="265"/>
    </row>
    <row r="117" spans="10:20" ht="15.75">
      <c r="J117" s="264">
        <v>11.467852861688902</v>
      </c>
      <c r="K117" s="242">
        <v>11.607262804096425</v>
      </c>
      <c r="L117" s="242">
        <v>13.19144743245495</v>
      </c>
      <c r="M117" s="242">
        <v>10.085669676001627</v>
      </c>
      <c r="N117" s="265">
        <v>10.226529378927308</v>
      </c>
      <c r="P117" s="261" t="s">
        <v>74</v>
      </c>
      <c r="Q117" s="262" t="s">
        <v>74</v>
      </c>
      <c r="R117" s="262" t="s">
        <v>74</v>
      </c>
      <c r="S117" s="262" t="s">
        <v>74</v>
      </c>
      <c r="T117" s="263" t="s">
        <v>74</v>
      </c>
    </row>
    <row r="118" spans="10:20" ht="15.75">
      <c r="J118" s="264"/>
      <c r="K118" s="242"/>
      <c r="L118" s="242"/>
      <c r="M118" s="242"/>
      <c r="N118" s="265"/>
      <c r="P118" s="264">
        <v>2.1468672240501796</v>
      </c>
      <c r="Q118" s="242">
        <v>2.1245997590187731</v>
      </c>
      <c r="R118" s="242">
        <v>2.2867094919862638</v>
      </c>
      <c r="S118" s="242">
        <v>2.5240698984172321</v>
      </c>
      <c r="T118" s="265">
        <v>2.8926662974604147</v>
      </c>
    </row>
    <row r="119" spans="10:20" ht="15.75">
      <c r="J119" s="261" t="s">
        <v>111</v>
      </c>
      <c r="K119" s="262" t="s">
        <v>111</v>
      </c>
      <c r="L119" s="262" t="s">
        <v>111</v>
      </c>
      <c r="M119" s="262" t="s">
        <v>112</v>
      </c>
      <c r="N119" s="263" t="s">
        <v>112</v>
      </c>
      <c r="O119" s="247"/>
      <c r="P119" s="264"/>
      <c r="Q119" s="242"/>
      <c r="R119" s="242"/>
      <c r="S119" s="242"/>
      <c r="T119" s="263"/>
    </row>
    <row r="120" spans="10:20" ht="15.75">
      <c r="J120" s="264">
        <v>8.4336212520494005</v>
      </c>
      <c r="K120" s="242">
        <v>8.3879704418570888</v>
      </c>
      <c r="L120" s="242">
        <v>9.8679813377104111</v>
      </c>
      <c r="M120" s="242">
        <v>9.1058794463667176</v>
      </c>
      <c r="N120" s="265">
        <v>8.582571909176778</v>
      </c>
      <c r="P120" s="261" t="s">
        <v>110</v>
      </c>
      <c r="Q120" s="262" t="s">
        <v>110</v>
      </c>
      <c r="R120" s="262" t="s">
        <v>110</v>
      </c>
      <c r="S120" s="262" t="s">
        <v>110</v>
      </c>
      <c r="T120" s="263" t="s">
        <v>110</v>
      </c>
    </row>
    <row r="121" spans="10:20" ht="15.75">
      <c r="J121" s="264"/>
      <c r="K121" s="242"/>
      <c r="L121" s="242"/>
      <c r="M121" s="242"/>
      <c r="N121" s="265"/>
      <c r="P121" s="264">
        <v>2.566827941593723</v>
      </c>
      <c r="Q121" s="242">
        <v>2.5421721619081166</v>
      </c>
      <c r="R121" s="242">
        <v>2.707643830606965</v>
      </c>
      <c r="S121" s="242">
        <v>2.9416086812906319</v>
      </c>
      <c r="T121" s="265">
        <v>3.3157094325412571</v>
      </c>
    </row>
    <row r="122" spans="10:20" ht="15.75">
      <c r="J122" s="261" t="s">
        <v>112</v>
      </c>
      <c r="K122" s="262" t="s">
        <v>112</v>
      </c>
      <c r="L122" s="262" t="s">
        <v>112</v>
      </c>
      <c r="M122" s="262" t="s">
        <v>113</v>
      </c>
      <c r="N122" s="263" t="s">
        <v>113</v>
      </c>
      <c r="O122" s="247"/>
      <c r="P122" s="264"/>
      <c r="Q122" s="242"/>
      <c r="R122" s="242"/>
      <c r="S122" s="242"/>
      <c r="T122" s="265"/>
    </row>
    <row r="123" spans="10:20" ht="15.75">
      <c r="J123" s="264">
        <v>7.6091014335144491</v>
      </c>
      <c r="K123" s="242">
        <v>7.4707611855257499</v>
      </c>
      <c r="L123" s="242">
        <v>8.5316766900090766</v>
      </c>
      <c r="M123" s="242">
        <v>7.0128760835768382</v>
      </c>
      <c r="N123" s="265">
        <v>7.121347283933134</v>
      </c>
      <c r="P123" s="261" t="s">
        <v>135</v>
      </c>
      <c r="Q123" s="262" t="s">
        <v>135</v>
      </c>
      <c r="R123" s="262" t="s">
        <v>135</v>
      </c>
      <c r="S123" s="262" t="s">
        <v>88</v>
      </c>
      <c r="T123" s="263" t="s">
        <v>88</v>
      </c>
    </row>
    <row r="124" spans="10:20" ht="15.75">
      <c r="J124" s="264"/>
      <c r="K124" s="242"/>
      <c r="L124" s="242"/>
      <c r="M124" s="242"/>
      <c r="N124" s="265"/>
      <c r="P124" s="264">
        <v>3.2854012783392514</v>
      </c>
      <c r="Q124" s="242">
        <v>3.2295796648373774</v>
      </c>
      <c r="R124" s="242">
        <v>3.3945330161672214</v>
      </c>
      <c r="S124" s="242">
        <v>4.0599859137501184</v>
      </c>
      <c r="T124" s="265">
        <v>4.4070420358910942</v>
      </c>
    </row>
    <row r="125" spans="10:20" ht="15.75">
      <c r="J125" s="261" t="s">
        <v>113</v>
      </c>
      <c r="K125" s="262" t="s">
        <v>113</v>
      </c>
      <c r="L125" s="262" t="s">
        <v>113</v>
      </c>
      <c r="M125" s="262" t="s">
        <v>114</v>
      </c>
      <c r="N125" s="263" t="s">
        <v>114</v>
      </c>
      <c r="O125" s="247"/>
      <c r="P125" s="264"/>
      <c r="Q125" s="242"/>
      <c r="R125" s="242"/>
      <c r="S125" s="242"/>
      <c r="T125" s="265"/>
    </row>
    <row r="126" spans="10:20" ht="15.75">
      <c r="J126" s="264">
        <v>5.7795912029437844</v>
      </c>
      <c r="K126" s="242">
        <v>5.6994125553674957</v>
      </c>
      <c r="L126" s="242">
        <v>6.4892751946818317</v>
      </c>
      <c r="M126" s="242">
        <v>7.0267388659622902</v>
      </c>
      <c r="N126" s="265">
        <v>6.7664151185870853</v>
      </c>
      <c r="P126" s="261" t="s">
        <v>88</v>
      </c>
      <c r="Q126" s="262" t="s">
        <v>88</v>
      </c>
      <c r="R126" s="262" t="s">
        <v>88</v>
      </c>
      <c r="S126" s="262" t="s">
        <v>89</v>
      </c>
      <c r="T126" s="263" t="s">
        <v>89</v>
      </c>
    </row>
    <row r="127" spans="10:20" ht="15.75">
      <c r="J127" s="264"/>
      <c r="K127" s="242"/>
      <c r="L127" s="242"/>
      <c r="M127" s="242"/>
      <c r="N127" s="265"/>
      <c r="P127" s="264">
        <v>3.7379794443666734</v>
      </c>
      <c r="Q127" s="242">
        <v>3.8203507310102687</v>
      </c>
      <c r="R127" s="242">
        <v>3.9864061079530222</v>
      </c>
      <c r="S127" s="242">
        <v>5.5442572930498848</v>
      </c>
      <c r="T127" s="265">
        <v>5.8907225868385078</v>
      </c>
    </row>
    <row r="128" spans="10:20" ht="15.75">
      <c r="J128" s="261" t="s">
        <v>114</v>
      </c>
      <c r="K128" s="262" t="s">
        <v>114</v>
      </c>
      <c r="L128" s="262" t="s">
        <v>114</v>
      </c>
      <c r="M128" s="262" t="s">
        <v>117</v>
      </c>
      <c r="N128" s="263" t="s">
        <v>117</v>
      </c>
      <c r="O128" s="247"/>
      <c r="P128" s="264"/>
      <c r="Q128" s="242"/>
      <c r="R128" s="242"/>
      <c r="S128" s="242"/>
      <c r="T128" s="265"/>
    </row>
    <row r="129" spans="10:20" ht="15.75">
      <c r="J129" s="264">
        <v>6.3371142327822065</v>
      </c>
      <c r="K129" s="242">
        <v>6.3121264475585024</v>
      </c>
      <c r="L129" s="242">
        <v>7.4533928649775056</v>
      </c>
      <c r="M129" s="242">
        <v>6.5737652244481595</v>
      </c>
      <c r="N129" s="265">
        <v>6.4026482940366929</v>
      </c>
      <c r="P129" s="261" t="s">
        <v>89</v>
      </c>
      <c r="Q129" s="262" t="s">
        <v>89</v>
      </c>
      <c r="R129" s="262" t="s">
        <v>89</v>
      </c>
      <c r="S129" s="262" t="s">
        <v>111</v>
      </c>
      <c r="T129" s="263" t="s">
        <v>111</v>
      </c>
    </row>
    <row r="130" spans="10:20" ht="15.75">
      <c r="J130" s="264"/>
      <c r="K130" s="242"/>
      <c r="L130" s="242"/>
      <c r="M130" s="242"/>
      <c r="N130" s="265"/>
      <c r="P130" s="264">
        <v>5.26034944703098</v>
      </c>
      <c r="Q130" s="242">
        <v>5.3721240050301375</v>
      </c>
      <c r="R130" s="242">
        <v>5.5675676019329785</v>
      </c>
      <c r="S130" s="242">
        <v>6.3436266885560544</v>
      </c>
      <c r="T130" s="265">
        <v>6.6707314528425607</v>
      </c>
    </row>
    <row r="131" spans="10:20" ht="15.75">
      <c r="J131" s="261" t="s">
        <v>132</v>
      </c>
      <c r="K131" s="262" t="s">
        <v>132</v>
      </c>
      <c r="L131" s="262"/>
      <c r="M131" s="262" t="s">
        <v>141</v>
      </c>
      <c r="N131" s="263" t="s">
        <v>141</v>
      </c>
      <c r="O131" s="247"/>
      <c r="P131" s="264"/>
      <c r="Q131" s="242"/>
      <c r="R131" s="242"/>
      <c r="S131" s="242"/>
      <c r="T131" s="265"/>
    </row>
    <row r="132" spans="10:20" ht="15.75">
      <c r="J132" s="264">
        <v>3.3636665170766209</v>
      </c>
      <c r="K132" s="242">
        <v>3.4054669646374736</v>
      </c>
      <c r="L132" s="242"/>
      <c r="M132" s="242">
        <v>0.6621532856011686</v>
      </c>
      <c r="N132" s="265">
        <v>0.73304161850166982</v>
      </c>
      <c r="P132" s="261" t="s">
        <v>111</v>
      </c>
      <c r="Q132" s="262" t="s">
        <v>111</v>
      </c>
      <c r="R132" s="262" t="s">
        <v>111</v>
      </c>
      <c r="S132" s="262" t="s">
        <v>112</v>
      </c>
      <c r="T132" s="263" t="s">
        <v>112</v>
      </c>
    </row>
    <row r="133" spans="10:20" ht="15.75">
      <c r="J133" s="264"/>
      <c r="K133" s="242"/>
      <c r="L133" s="242"/>
      <c r="M133" s="242"/>
      <c r="N133" s="265"/>
      <c r="P133" s="264">
        <v>6.0416005164502362</v>
      </c>
      <c r="Q133" s="242">
        <v>5.8183100654642503</v>
      </c>
      <c r="R133" s="242">
        <v>6.0367493643482408</v>
      </c>
      <c r="S133" s="242">
        <v>6.7936652353213756</v>
      </c>
      <c r="T133" s="265">
        <v>6.9408614202649446</v>
      </c>
    </row>
    <row r="134" spans="10:20" ht="15.75">
      <c r="J134" s="261" t="s">
        <v>117</v>
      </c>
      <c r="K134" s="262" t="s">
        <v>117</v>
      </c>
      <c r="L134" s="262"/>
      <c r="M134" s="262"/>
      <c r="N134" s="263" t="s">
        <v>142</v>
      </c>
      <c r="O134" s="247"/>
      <c r="P134" s="264"/>
      <c r="Q134" s="242"/>
      <c r="R134" s="242"/>
      <c r="S134" s="242"/>
      <c r="T134" s="265"/>
    </row>
    <row r="135" spans="10:20" ht="15.75">
      <c r="J135" s="264">
        <v>5.3221621539475423</v>
      </c>
      <c r="K135" s="242">
        <v>5.4168214273845985</v>
      </c>
      <c r="L135" s="242"/>
      <c r="M135" s="242"/>
      <c r="N135" s="265">
        <v>0.83072337395701945</v>
      </c>
      <c r="P135" s="261" t="s">
        <v>112</v>
      </c>
      <c r="Q135" s="262" t="s">
        <v>112</v>
      </c>
      <c r="R135" s="262" t="s">
        <v>112</v>
      </c>
      <c r="S135" s="262" t="s">
        <v>113</v>
      </c>
      <c r="T135" s="263" t="s">
        <v>113</v>
      </c>
    </row>
    <row r="136" spans="10:20" ht="15.75">
      <c r="J136" s="264"/>
      <c r="K136" s="242"/>
      <c r="L136" s="242"/>
      <c r="M136" s="242"/>
      <c r="N136" s="265"/>
      <c r="P136" s="264">
        <v>6.5524967254682336</v>
      </c>
      <c r="Q136" s="242">
        <v>6.610844518284317</v>
      </c>
      <c r="R136" s="242">
        <v>6.8786695325894467</v>
      </c>
      <c r="S136" s="242">
        <v>6.8962521450076446</v>
      </c>
      <c r="T136" s="265">
        <v>7.1319544076196904</v>
      </c>
    </row>
    <row r="137" spans="10:20" ht="15.75">
      <c r="J137" s="261" t="s">
        <v>136</v>
      </c>
      <c r="K137" s="262" t="s">
        <v>136</v>
      </c>
      <c r="L137" s="262"/>
      <c r="N137" s="265"/>
      <c r="O137" s="247"/>
      <c r="P137" s="264"/>
      <c r="Q137" s="242"/>
      <c r="R137" s="242"/>
      <c r="S137" s="242"/>
      <c r="T137" s="265"/>
    </row>
    <row r="138" spans="10:20" ht="15.75">
      <c r="J138" s="412">
        <v>0.98876790844007134</v>
      </c>
      <c r="K138" s="242">
        <v>0.91972205079357772</v>
      </c>
      <c r="L138" s="242"/>
      <c r="N138" s="265"/>
      <c r="P138" s="261" t="s">
        <v>113</v>
      </c>
      <c r="Q138" s="262" t="s">
        <v>113</v>
      </c>
      <c r="R138" s="262" t="s">
        <v>113</v>
      </c>
      <c r="S138" s="262" t="s">
        <v>114</v>
      </c>
      <c r="T138" s="263" t="s">
        <v>114</v>
      </c>
    </row>
    <row r="139" spans="10:20" ht="15.75">
      <c r="J139" s="264"/>
      <c r="K139" s="242"/>
      <c r="L139" s="242"/>
      <c r="N139" s="265"/>
      <c r="P139" s="264">
        <v>6.6491226024125263</v>
      </c>
      <c r="Q139" s="242">
        <v>6.7268408667098054</v>
      </c>
      <c r="R139" s="242">
        <v>6.9993481089432041</v>
      </c>
      <c r="S139" s="242">
        <v>7.123828501693299</v>
      </c>
      <c r="T139" s="265">
        <v>7.236925541709657</v>
      </c>
    </row>
    <row r="140" spans="10:20" ht="15.75">
      <c r="J140" s="261" t="s">
        <v>133</v>
      </c>
      <c r="K140" s="262" t="s">
        <v>133</v>
      </c>
      <c r="L140" s="262"/>
      <c r="N140" s="265"/>
      <c r="O140" s="247"/>
      <c r="P140" s="264"/>
      <c r="Q140" s="242"/>
      <c r="R140" s="242"/>
      <c r="S140" s="242"/>
      <c r="T140" s="265"/>
    </row>
    <row r="141" spans="10:20" ht="15.75">
      <c r="J141" s="264">
        <v>3.6175164902305998</v>
      </c>
      <c r="K141" s="242">
        <v>3.6566087433874204</v>
      </c>
      <c r="L141" s="242"/>
      <c r="N141" s="265"/>
      <c r="P141" s="261" t="s">
        <v>114</v>
      </c>
      <c r="Q141" s="262" t="s">
        <v>114</v>
      </c>
      <c r="R141" s="262" t="s">
        <v>114</v>
      </c>
      <c r="S141" s="262" t="s">
        <v>117</v>
      </c>
      <c r="T141" s="263" t="s">
        <v>117</v>
      </c>
    </row>
    <row r="142" spans="10:20" ht="15.75">
      <c r="J142" s="264"/>
      <c r="K142" s="242"/>
      <c r="L142" s="242"/>
      <c r="M142" s="242"/>
      <c r="N142" s="265"/>
      <c r="P142" s="264">
        <v>7.1500388780870292</v>
      </c>
      <c r="Q142" s="242">
        <v>6.8354214221648562</v>
      </c>
      <c r="R142" s="242">
        <v>7.0955766058419787</v>
      </c>
      <c r="S142" s="242">
        <v>7.0771399074310644</v>
      </c>
      <c r="T142" s="265">
        <v>7.1833592244158604</v>
      </c>
    </row>
    <row r="143" spans="10:20" ht="15.75">
      <c r="J143" s="261" t="s">
        <v>143</v>
      </c>
      <c r="K143" s="262" t="s">
        <v>143</v>
      </c>
      <c r="L143" s="262" t="s">
        <v>143</v>
      </c>
      <c r="M143" s="262" t="s">
        <v>143</v>
      </c>
      <c r="N143" s="263" t="s">
        <v>143</v>
      </c>
      <c r="O143" s="247"/>
      <c r="P143" s="264"/>
      <c r="Q143" s="242"/>
      <c r="R143" s="242"/>
      <c r="S143" s="242"/>
      <c r="T143" s="265"/>
    </row>
    <row r="144" spans="10:20" ht="15.75">
      <c r="J144" s="264">
        <v>0.10218500583374371</v>
      </c>
      <c r="K144" s="242">
        <v>0.10303849226713636</v>
      </c>
      <c r="L144" s="242">
        <v>0.12370320567959656</v>
      </c>
      <c r="M144" s="242">
        <v>0.13120051229184804</v>
      </c>
      <c r="N144" s="265">
        <v>0.14544522585308398</v>
      </c>
      <c r="P144" s="261" t="s">
        <v>132</v>
      </c>
      <c r="Q144" s="262" t="s">
        <v>132</v>
      </c>
      <c r="R144" s="262"/>
      <c r="S144" s="262" t="s">
        <v>141</v>
      </c>
      <c r="T144" s="263" t="s">
        <v>141</v>
      </c>
    </row>
    <row r="145" spans="10:20" ht="15.75">
      <c r="J145" s="264"/>
      <c r="K145" s="242"/>
      <c r="L145" s="242"/>
      <c r="M145" s="242"/>
      <c r="N145" s="265"/>
      <c r="P145" s="264">
        <v>6.7635618738277969</v>
      </c>
      <c r="Q145" s="242">
        <v>6.9605335887737976</v>
      </c>
      <c r="R145" s="242"/>
      <c r="S145" s="242">
        <v>0.95441490436340715</v>
      </c>
      <c r="T145" s="265">
        <v>1.382054026971957</v>
      </c>
    </row>
    <row r="146" spans="10:20" ht="15.75">
      <c r="J146" s="261" t="s">
        <v>144</v>
      </c>
      <c r="K146" s="262" t="s">
        <v>144</v>
      </c>
      <c r="L146" s="262" t="s">
        <v>144</v>
      </c>
      <c r="M146" s="262" t="s">
        <v>144</v>
      </c>
      <c r="N146" s="263" t="s">
        <v>144</v>
      </c>
      <c r="O146" s="247"/>
      <c r="P146" s="264"/>
      <c r="Q146" s="242"/>
      <c r="R146" s="242"/>
      <c r="S146" s="242"/>
      <c r="T146" s="265"/>
    </row>
    <row r="147" spans="10:20" ht="15.75">
      <c r="J147" s="264">
        <v>0.10334657374162769</v>
      </c>
      <c r="K147" s="242">
        <v>0.10431837152704741</v>
      </c>
      <c r="L147" s="242">
        <v>0.12028851998310613</v>
      </c>
      <c r="M147" s="242">
        <v>0.12757737947207598</v>
      </c>
      <c r="N147" s="265">
        <v>0.14404023180236553</v>
      </c>
      <c r="P147" s="261" t="s">
        <v>117</v>
      </c>
      <c r="Q147" s="262" t="s">
        <v>117</v>
      </c>
      <c r="R147" s="262"/>
      <c r="S147" s="262"/>
      <c r="T147" s="263" t="s">
        <v>142</v>
      </c>
    </row>
    <row r="148" spans="10:20" ht="16.5" thickBot="1">
      <c r="J148" s="272"/>
      <c r="K148" s="273"/>
      <c r="L148" s="273"/>
      <c r="M148" s="273"/>
      <c r="N148" s="274"/>
      <c r="P148" s="264">
        <v>6.7236826418335358</v>
      </c>
      <c r="Q148" s="242">
        <v>6.9950567802813399</v>
      </c>
      <c r="R148" s="242"/>
      <c r="S148" s="242"/>
      <c r="T148" s="265">
        <v>1.2014159837214291</v>
      </c>
    </row>
    <row r="149" spans="10:20" ht="15.75">
      <c r="J149" s="242"/>
      <c r="K149" s="262"/>
      <c r="L149" s="262"/>
      <c r="M149" s="262"/>
      <c r="O149" s="247"/>
      <c r="P149" s="264"/>
      <c r="Q149" s="242"/>
      <c r="R149" s="242"/>
      <c r="S149" s="242"/>
      <c r="T149" s="265"/>
    </row>
    <row r="150" spans="10:20" ht="15.75">
      <c r="J150" s="242"/>
      <c r="K150" s="242"/>
      <c r="L150" s="242"/>
      <c r="M150" s="242"/>
      <c r="P150" s="261" t="s">
        <v>136</v>
      </c>
      <c r="Q150" s="262" t="s">
        <v>136</v>
      </c>
      <c r="R150" s="262"/>
      <c r="T150" s="265"/>
    </row>
    <row r="151" spans="10:20" ht="15.75">
      <c r="J151" s="242"/>
      <c r="P151" s="264">
        <v>6.9877303468268366</v>
      </c>
      <c r="Q151" s="242">
        <v>6.6282312977890578</v>
      </c>
      <c r="R151" s="242"/>
      <c r="T151" s="265"/>
    </row>
    <row r="152" spans="10:20" ht="15.75">
      <c r="J152" s="242"/>
      <c r="O152" s="247"/>
      <c r="P152" s="264"/>
      <c r="Q152" s="242"/>
      <c r="R152" s="242"/>
      <c r="T152" s="265"/>
    </row>
    <row r="153" spans="10:20" ht="15.75">
      <c r="J153" s="242"/>
      <c r="P153" s="261" t="s">
        <v>133</v>
      </c>
      <c r="Q153" s="262" t="s">
        <v>133</v>
      </c>
      <c r="R153" s="262"/>
      <c r="T153" s="265"/>
    </row>
    <row r="154" spans="10:20" ht="15.75">
      <c r="J154" s="236"/>
      <c r="P154" s="264">
        <v>6.7639619422486543</v>
      </c>
      <c r="Q154" s="242">
        <v>6.9773672445496837</v>
      </c>
      <c r="R154" s="242"/>
      <c r="T154" s="265"/>
    </row>
    <row r="155" spans="10:20" ht="15.75">
      <c r="P155" s="264"/>
      <c r="Q155" s="242"/>
      <c r="R155" s="242"/>
      <c r="S155" s="242"/>
      <c r="T155" s="265"/>
    </row>
    <row r="156" spans="10:20" ht="15.75">
      <c r="P156" s="261" t="s">
        <v>143</v>
      </c>
      <c r="Q156" s="262" t="s">
        <v>143</v>
      </c>
      <c r="R156" s="262" t="s">
        <v>143</v>
      </c>
      <c r="S156" s="262" t="s">
        <v>143</v>
      </c>
      <c r="T156" s="263" t="s">
        <v>143</v>
      </c>
    </row>
    <row r="157" spans="10:20" ht="15.75">
      <c r="P157" s="264">
        <v>1.3076679884470259</v>
      </c>
      <c r="Q157" s="242">
        <v>1.3872956852519569</v>
      </c>
      <c r="R157" s="242">
        <v>1.4886208408998274</v>
      </c>
      <c r="S157" s="242">
        <v>1.7324340231312978</v>
      </c>
      <c r="T157" s="265">
        <v>2.1551971689536864</v>
      </c>
    </row>
    <row r="158" spans="10:20" ht="15.75">
      <c r="P158" s="264"/>
      <c r="Q158" s="242"/>
      <c r="R158" s="242"/>
      <c r="S158" s="242"/>
      <c r="T158" s="265"/>
    </row>
    <row r="159" spans="10:20" ht="15.75">
      <c r="P159" s="261" t="s">
        <v>144</v>
      </c>
      <c r="Q159" s="262" t="s">
        <v>144</v>
      </c>
      <c r="R159" s="262" t="s">
        <v>144</v>
      </c>
      <c r="S159" s="262" t="s">
        <v>144</v>
      </c>
      <c r="T159" s="263" t="s">
        <v>144</v>
      </c>
    </row>
    <row r="160" spans="10:20" ht="15.75">
      <c r="P160" s="264">
        <v>1.4762697608761459</v>
      </c>
      <c r="Q160" s="242">
        <v>1.5571042859807638</v>
      </c>
      <c r="R160" s="242">
        <v>1.7147275893236025</v>
      </c>
      <c r="S160" s="242">
        <v>1.9100402593871839</v>
      </c>
      <c r="T160" s="265">
        <v>2.3521909471329656</v>
      </c>
    </row>
    <row r="161" spans="16:20" ht="16.5" thickBot="1">
      <c r="P161" s="272"/>
      <c r="Q161" s="273"/>
      <c r="R161" s="273"/>
      <c r="S161" s="273"/>
      <c r="T161" s="274"/>
    </row>
  </sheetData>
  <mergeCells count="13">
    <mergeCell ref="B2:D2"/>
    <mergeCell ref="Q5:Q6"/>
    <mergeCell ref="B4:J4"/>
    <mergeCell ref="L4:T4"/>
    <mergeCell ref="P85:T85"/>
    <mergeCell ref="J99:N99"/>
    <mergeCell ref="P112:T112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5" t="str">
        <f>"IJG Money Market Index [average returns] -as at "&amp; TEXT(Map!$N$16, " mmmm yyyy")</f>
        <v>IJG Money Market Index [average returns] -as at  April 2022</v>
      </c>
      <c r="C4" s="476"/>
      <c r="D4" s="476"/>
      <c r="E4" s="476"/>
      <c r="F4" s="476"/>
      <c r="G4" s="477"/>
      <c r="I4" s="478" t="str">
        <f>"IJG Money Market Index Performance [average returns, %] -as at "&amp; TEXT(Map!$N$16, " mmmm yyyy")</f>
        <v>IJG Money Market Index Performance [average returns, %] -as at  April 2022</v>
      </c>
      <c r="J4" s="479"/>
      <c r="K4" s="479"/>
      <c r="L4" s="479"/>
      <c r="M4" s="479"/>
      <c r="N4" s="479"/>
      <c r="O4" s="479"/>
      <c r="P4" s="480"/>
    </row>
    <row r="5" spans="2:18" s="89" customFormat="1" ht="17.25" customHeight="1">
      <c r="B5" s="278"/>
      <c r="C5" s="279" t="s">
        <v>32</v>
      </c>
      <c r="D5" s="279" t="s">
        <v>33</v>
      </c>
      <c r="E5" s="279" t="s">
        <v>34</v>
      </c>
      <c r="F5" s="279" t="s">
        <v>35</v>
      </c>
      <c r="G5" s="280" t="s">
        <v>36</v>
      </c>
      <c r="H5" s="281"/>
      <c r="I5" s="282"/>
      <c r="J5" s="283" t="s">
        <v>32</v>
      </c>
      <c r="K5" s="284" t="s">
        <v>47</v>
      </c>
      <c r="L5" s="284" t="s">
        <v>48</v>
      </c>
      <c r="M5" s="284" t="s">
        <v>49</v>
      </c>
      <c r="N5" s="284" t="s">
        <v>12</v>
      </c>
      <c r="O5" s="284" t="s">
        <v>50</v>
      </c>
      <c r="P5" s="285" t="s">
        <v>51</v>
      </c>
    </row>
    <row r="6" spans="2:18" s="89" customFormat="1" ht="17.25" customHeight="1">
      <c r="B6" s="286" t="s">
        <v>37</v>
      </c>
      <c r="C6" s="287">
        <v>234.68612139033948</v>
      </c>
      <c r="D6" s="287">
        <v>233.73329317015893</v>
      </c>
      <c r="E6" s="287">
        <v>231.93318199832649</v>
      </c>
      <c r="F6" s="287">
        <v>229.33191357015534</v>
      </c>
      <c r="G6" s="288">
        <v>224.69558637569253</v>
      </c>
      <c r="I6" s="289" t="s">
        <v>37</v>
      </c>
      <c r="J6" s="290">
        <v>0.40765618250493407</v>
      </c>
      <c r="K6" s="290">
        <v>1.1869536597970853</v>
      </c>
      <c r="L6" s="290">
        <v>2.3346980962360542</v>
      </c>
      <c r="M6" s="290">
        <v>4.4462533402604087</v>
      </c>
      <c r="N6" s="290">
        <v>1.5833446484027736</v>
      </c>
      <c r="O6" s="290">
        <v>5.5216450235081371</v>
      </c>
      <c r="P6" s="291">
        <v>6.487999657204413</v>
      </c>
    </row>
    <row r="7" spans="2:18" s="89" customFormat="1" ht="17.25" customHeight="1">
      <c r="B7" s="286"/>
      <c r="C7" s="287"/>
      <c r="D7" s="287"/>
      <c r="E7" s="287"/>
      <c r="F7" s="292"/>
      <c r="G7" s="293"/>
      <c r="I7" s="289"/>
      <c r="J7" s="290"/>
      <c r="K7" s="290"/>
      <c r="L7" s="290"/>
      <c r="M7" s="290"/>
      <c r="N7" s="290"/>
      <c r="O7" s="290"/>
      <c r="P7" s="291"/>
    </row>
    <row r="8" spans="2:18" s="89" customFormat="1" ht="17.25" customHeight="1">
      <c r="B8" s="286" t="s">
        <v>38</v>
      </c>
      <c r="C8" s="287">
        <v>193.14549053094706</v>
      </c>
      <c r="D8" s="287">
        <v>192.56288932085502</v>
      </c>
      <c r="E8" s="287">
        <v>191.46140641417296</v>
      </c>
      <c r="F8" s="287">
        <v>189.99451079342921</v>
      </c>
      <c r="G8" s="288">
        <v>187.48723378970948</v>
      </c>
      <c r="I8" s="289" t="s">
        <v>38</v>
      </c>
      <c r="J8" s="290">
        <v>0.30255113648678389</v>
      </c>
      <c r="K8" s="290">
        <v>0.8795945607602329</v>
      </c>
      <c r="L8" s="290">
        <v>1.6584583019578547</v>
      </c>
      <c r="M8" s="290">
        <v>3.0179424096597574</v>
      </c>
      <c r="N8" s="290">
        <v>1.1565875352013366</v>
      </c>
      <c r="O8" s="290">
        <v>3.8121270011066466</v>
      </c>
      <c r="P8" s="291">
        <v>4.5869304530025357</v>
      </c>
    </row>
    <row r="9" spans="2:18" s="89" customFormat="1" ht="17.25" customHeight="1">
      <c r="B9" s="286"/>
      <c r="C9" s="287"/>
      <c r="D9" s="287"/>
      <c r="E9" s="287"/>
      <c r="F9" s="292"/>
      <c r="G9" s="293"/>
      <c r="I9" s="289"/>
      <c r="J9" s="290"/>
      <c r="K9" s="290"/>
      <c r="L9" s="290"/>
      <c r="M9" s="290"/>
      <c r="N9" s="290"/>
      <c r="O9" s="290"/>
      <c r="P9" s="291"/>
    </row>
    <row r="10" spans="2:18" s="89" customFormat="1" ht="17.25" customHeight="1">
      <c r="B10" s="286" t="s">
        <v>39</v>
      </c>
      <c r="C10" s="287">
        <v>223.06856484166235</v>
      </c>
      <c r="D10" s="287">
        <v>222.27412286055858</v>
      </c>
      <c r="E10" s="287">
        <v>220.73761066073541</v>
      </c>
      <c r="F10" s="287">
        <v>218.46162356501165</v>
      </c>
      <c r="G10" s="288">
        <v>214.19359854739889</v>
      </c>
      <c r="I10" s="289" t="s">
        <v>39</v>
      </c>
      <c r="J10" s="290">
        <v>0.35741541609959349</v>
      </c>
      <c r="K10" s="290">
        <v>1.0559841496651456</v>
      </c>
      <c r="L10" s="290">
        <v>2.1088103262583813</v>
      </c>
      <c r="M10" s="290">
        <v>4.143432088751009</v>
      </c>
      <c r="N10" s="290">
        <v>1.4161695703134747</v>
      </c>
      <c r="O10" s="290">
        <v>5.0055028713194449</v>
      </c>
      <c r="P10" s="291">
        <v>7.6262526715427326</v>
      </c>
    </row>
    <row r="11" spans="2:18" s="89" customFormat="1" ht="17.25" customHeight="1">
      <c r="B11" s="286"/>
      <c r="C11" s="287"/>
      <c r="D11" s="287"/>
      <c r="E11" s="287"/>
      <c r="F11" s="292"/>
      <c r="G11" s="293"/>
      <c r="I11" s="289"/>
      <c r="J11" s="290"/>
      <c r="K11" s="290"/>
      <c r="L11" s="290"/>
      <c r="M11" s="290"/>
      <c r="N11" s="290"/>
      <c r="O11" s="290"/>
      <c r="P11" s="291"/>
    </row>
    <row r="12" spans="2:18" s="89" customFormat="1" ht="17.25" customHeight="1">
      <c r="B12" s="286" t="s">
        <v>40</v>
      </c>
      <c r="C12" s="287">
        <v>234.36121454201603</v>
      </c>
      <c r="D12" s="287">
        <v>233.44889130563266</v>
      </c>
      <c r="E12" s="287">
        <v>231.74063871900151</v>
      </c>
      <c r="F12" s="287">
        <v>229.23457764378992</v>
      </c>
      <c r="G12" s="288">
        <v>224.64649171548106</v>
      </c>
      <c r="I12" s="289" t="s">
        <v>40</v>
      </c>
      <c r="J12" s="290">
        <v>0.39080212858624286</v>
      </c>
      <c r="K12" s="290">
        <v>1.130822732473824</v>
      </c>
      <c r="L12" s="290">
        <v>2.2364151826137046</v>
      </c>
      <c r="M12" s="290">
        <v>4.3244489385744878</v>
      </c>
      <c r="N12" s="290">
        <v>1.5096993884882171</v>
      </c>
      <c r="O12" s="290">
        <v>6.7419570146676877</v>
      </c>
      <c r="P12" s="291">
        <v>7.0238126890014962</v>
      </c>
    </row>
    <row r="13" spans="2:18" s="89" customFormat="1" ht="17.25" customHeight="1">
      <c r="B13" s="286"/>
      <c r="C13" s="287"/>
      <c r="D13" s="287"/>
      <c r="E13" s="287"/>
      <c r="F13" s="292"/>
      <c r="G13" s="293"/>
      <c r="I13" s="289"/>
      <c r="J13" s="290"/>
      <c r="K13" s="290"/>
      <c r="L13" s="290"/>
      <c r="M13" s="290"/>
      <c r="N13" s="290"/>
      <c r="O13" s="290"/>
      <c r="P13" s="291"/>
    </row>
    <row r="14" spans="2:18" s="89" customFormat="1" ht="17.25" customHeight="1">
      <c r="B14" s="286" t="s">
        <v>41</v>
      </c>
      <c r="C14" s="287">
        <v>248.09687123501308</v>
      </c>
      <c r="D14" s="287">
        <v>247.06950782151171</v>
      </c>
      <c r="E14" s="287">
        <v>245.13631237932171</v>
      </c>
      <c r="F14" s="287">
        <v>242.33321671235305</v>
      </c>
      <c r="G14" s="288">
        <v>237.31514286159268</v>
      </c>
      <c r="I14" s="289" t="s">
        <v>52</v>
      </c>
      <c r="J14" s="290">
        <v>0.41581958962073617</v>
      </c>
      <c r="K14" s="290">
        <v>1.2077194222903431</v>
      </c>
      <c r="L14" s="290">
        <v>2.3784005349549053</v>
      </c>
      <c r="M14" s="290">
        <v>4.5432112942360936</v>
      </c>
      <c r="N14" s="290">
        <v>1.6118786886135883</v>
      </c>
      <c r="O14" s="290">
        <v>7.3980382599371453</v>
      </c>
      <c r="P14" s="291">
        <v>7.6079686736216789</v>
      </c>
    </row>
    <row r="15" spans="2:18" s="89" customFormat="1" ht="17.25" customHeight="1">
      <c r="B15" s="286"/>
      <c r="C15" s="287"/>
      <c r="D15" s="287"/>
      <c r="E15" s="287"/>
      <c r="F15" s="292"/>
      <c r="G15" s="293"/>
      <c r="I15" s="289"/>
      <c r="J15" s="290"/>
      <c r="K15" s="290"/>
      <c r="L15" s="290"/>
      <c r="M15" s="290"/>
      <c r="N15" s="290"/>
      <c r="O15" s="290"/>
      <c r="P15" s="291"/>
    </row>
    <row r="16" spans="2:18" s="89" customFormat="1" ht="17.25" customHeight="1">
      <c r="B16" s="286" t="s">
        <v>93</v>
      </c>
      <c r="C16" s="287">
        <v>235.21669525476625</v>
      </c>
      <c r="D16" s="287">
        <v>234.29665391970352</v>
      </c>
      <c r="E16" s="287">
        <v>232.55949557860191</v>
      </c>
      <c r="F16" s="287">
        <v>230.05169443872657</v>
      </c>
      <c r="G16" s="288">
        <v>225.54697124225166</v>
      </c>
      <c r="I16" s="289" t="s">
        <v>53</v>
      </c>
      <c r="J16" s="290">
        <v>0.39268223411250691</v>
      </c>
      <c r="K16" s="290">
        <v>1.1425891983267711</v>
      </c>
      <c r="L16" s="290">
        <v>2.2451479127945984</v>
      </c>
      <c r="M16" s="290">
        <v>4.2872329250339236</v>
      </c>
      <c r="N16" s="290">
        <v>1.5236608760832882</v>
      </c>
      <c r="O16" s="290">
        <v>4.225264115494376</v>
      </c>
      <c r="P16" s="291">
        <v>5.9405060823976008</v>
      </c>
    </row>
    <row r="17" spans="2:16" s="89" customFormat="1" ht="17.25" customHeight="1">
      <c r="B17" s="294"/>
      <c r="C17" s="287"/>
      <c r="D17" s="287"/>
      <c r="E17" s="287"/>
      <c r="F17" s="292"/>
      <c r="G17" s="293"/>
      <c r="I17" s="295"/>
      <c r="J17" s="290"/>
      <c r="K17" s="290"/>
      <c r="L17" s="290"/>
      <c r="M17" s="290"/>
      <c r="N17" s="290"/>
      <c r="O17" s="290"/>
      <c r="P17" s="291"/>
    </row>
    <row r="18" spans="2:16" s="89" customFormat="1" ht="17.25" customHeight="1">
      <c r="B18" s="286" t="s">
        <v>42</v>
      </c>
      <c r="C18" s="287">
        <v>236.17538305329512</v>
      </c>
      <c r="D18" s="287">
        <v>235.20089508765489</v>
      </c>
      <c r="E18" s="287">
        <v>233.34351528535836</v>
      </c>
      <c r="F18" s="287">
        <v>230.61240209450872</v>
      </c>
      <c r="G18" s="288">
        <v>225.52598353723727</v>
      </c>
      <c r="I18" s="289" t="s">
        <v>42</v>
      </c>
      <c r="J18" s="290">
        <v>0.41432153788234505</v>
      </c>
      <c r="K18" s="290">
        <v>1.2136046568397729</v>
      </c>
      <c r="L18" s="290">
        <v>2.4122644351566969</v>
      </c>
      <c r="M18" s="290">
        <v>4.7220277455522153</v>
      </c>
      <c r="N18" s="290">
        <v>1.6228269884534852</v>
      </c>
      <c r="O18" s="290">
        <v>5.6378680381794943</v>
      </c>
      <c r="P18" s="291">
        <v>6.5987125118545764</v>
      </c>
    </row>
    <row r="19" spans="2:16" s="89" customFormat="1" ht="17.25" customHeight="1">
      <c r="B19" s="286"/>
      <c r="C19" s="287"/>
      <c r="D19" s="287"/>
      <c r="E19" s="287"/>
      <c r="F19" s="292"/>
      <c r="G19" s="293"/>
      <c r="I19" s="289"/>
      <c r="J19" s="290"/>
      <c r="K19" s="290"/>
      <c r="L19" s="290"/>
      <c r="M19" s="290"/>
      <c r="N19" s="290"/>
      <c r="O19" s="290"/>
      <c r="P19" s="291"/>
    </row>
    <row r="20" spans="2:16" s="89" customFormat="1" ht="17.25" customHeight="1">
      <c r="B20" s="286" t="s">
        <v>43</v>
      </c>
      <c r="C20" s="287">
        <v>243.71476882935394</v>
      </c>
      <c r="D20" s="287">
        <v>242.64751342867623</v>
      </c>
      <c r="E20" s="287">
        <v>240.61800445011735</v>
      </c>
      <c r="F20" s="287">
        <v>237.63187984714514</v>
      </c>
      <c r="G20" s="288">
        <v>232.38324306618804</v>
      </c>
      <c r="I20" s="289" t="s">
        <v>43</v>
      </c>
      <c r="J20" s="290">
        <v>0.43983776532348084</v>
      </c>
      <c r="K20" s="290">
        <v>1.2870044310747231</v>
      </c>
      <c r="L20" s="290">
        <v>2.5597950014625948</v>
      </c>
      <c r="M20" s="290">
        <v>4.8762232653489557</v>
      </c>
      <c r="N20" s="290">
        <v>1.7249771841635786</v>
      </c>
      <c r="O20" s="290">
        <v>5.9176286842206105</v>
      </c>
      <c r="P20" s="291">
        <v>6.8919100713097592</v>
      </c>
    </row>
    <row r="21" spans="2:16" s="89" customFormat="1" ht="17.25" customHeight="1">
      <c r="B21" s="286"/>
      <c r="C21" s="287"/>
      <c r="D21" s="287"/>
      <c r="E21" s="287"/>
      <c r="F21" s="292"/>
      <c r="G21" s="293"/>
      <c r="I21" s="289"/>
      <c r="J21" s="290"/>
      <c r="K21" s="290"/>
      <c r="L21" s="290"/>
      <c r="M21" s="290"/>
      <c r="N21" s="290"/>
      <c r="O21" s="290"/>
      <c r="P21" s="291"/>
    </row>
    <row r="22" spans="2:16" s="89" customFormat="1" ht="17.25" customHeight="1">
      <c r="B22" s="286" t="s">
        <v>44</v>
      </c>
      <c r="C22" s="287">
        <v>241.74897562041022</v>
      </c>
      <c r="D22" s="287">
        <v>240.71049998483446</v>
      </c>
      <c r="E22" s="287">
        <v>238.75644657838768</v>
      </c>
      <c r="F22" s="287">
        <v>235.9188758900531</v>
      </c>
      <c r="G22" s="288">
        <v>230.8759096503791</v>
      </c>
      <c r="I22" s="289" t="s">
        <v>44</v>
      </c>
      <c r="J22" s="290">
        <v>0.43142099561139791</v>
      </c>
      <c r="K22" s="290">
        <v>1.2533814625357298</v>
      </c>
      <c r="L22" s="290">
        <v>2.4712307179159954</v>
      </c>
      <c r="M22" s="290">
        <v>4.7094848425270897</v>
      </c>
      <c r="N22" s="290">
        <v>1.6725047093631096</v>
      </c>
      <c r="O22" s="290">
        <v>5.586984124842731</v>
      </c>
      <c r="P22" s="291">
        <v>6.62984002667244</v>
      </c>
    </row>
    <row r="23" spans="2:16" s="89" customFormat="1" ht="17.25" customHeight="1">
      <c r="B23" s="294"/>
      <c r="C23" s="287"/>
      <c r="D23" s="287"/>
      <c r="E23" s="287"/>
      <c r="F23" s="292"/>
      <c r="G23" s="293"/>
      <c r="I23" s="296"/>
      <c r="J23" s="290"/>
      <c r="K23" s="290"/>
      <c r="L23" s="290"/>
      <c r="M23" s="290"/>
      <c r="N23" s="290"/>
      <c r="O23" s="290"/>
      <c r="P23" s="291"/>
    </row>
    <row r="24" spans="2:16" s="89" customFormat="1" ht="17.25" customHeight="1" thickBot="1">
      <c r="B24" s="297" t="s">
        <v>94</v>
      </c>
      <c r="C24" s="298">
        <v>234.3622421249151</v>
      </c>
      <c r="D24" s="298">
        <v>233.39304661960949</v>
      </c>
      <c r="E24" s="298">
        <v>231.56200731337933</v>
      </c>
      <c r="F24" s="298">
        <v>228.91007360435015</v>
      </c>
      <c r="G24" s="299">
        <v>224.19831858778292</v>
      </c>
      <c r="I24" s="300" t="s">
        <v>54</v>
      </c>
      <c r="J24" s="301">
        <v>0.41526323056455539</v>
      </c>
      <c r="K24" s="301">
        <v>1.2092807641566727</v>
      </c>
      <c r="L24" s="301">
        <v>2.3817949270282135</v>
      </c>
      <c r="M24" s="301">
        <v>4.5334521691127616</v>
      </c>
      <c r="N24" s="301">
        <v>1.6133449317956794</v>
      </c>
      <c r="O24" s="301">
        <v>5.4416646857536222</v>
      </c>
      <c r="P24" s="302">
        <v>6.4230162829839843</v>
      </c>
    </row>
    <row r="25" spans="2:16">
      <c r="B25" s="90" t="s">
        <v>29</v>
      </c>
      <c r="I25" s="303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4" t="str">
        <f>"IJG Money Market Index [single  returns] -as at "&amp; TEXT(Map!$N$16, " mmmm yyyy")</f>
        <v>IJG Money Market Index [single  returns] -as at  April 2022</v>
      </c>
      <c r="C27" s="305"/>
      <c r="D27" s="305"/>
      <c r="E27" s="305"/>
      <c r="F27" s="305"/>
      <c r="G27" s="306"/>
      <c r="I27" s="478" t="str">
        <f>"IJG Money Market Index Performance [single returns, %] -as at "&amp; TEXT(Map!$N$16, " mmmm yyyy")</f>
        <v>IJG Money Market Index Performance [single returns, %] -as at  April 2022</v>
      </c>
      <c r="J27" s="479"/>
      <c r="K27" s="479"/>
      <c r="L27" s="479"/>
      <c r="M27" s="479"/>
      <c r="N27" s="479"/>
      <c r="O27" s="479"/>
      <c r="P27" s="480"/>
    </row>
    <row r="28" spans="2:16" ht="18" customHeight="1">
      <c r="B28" s="278"/>
      <c r="C28" s="279" t="s">
        <v>32</v>
      </c>
      <c r="D28" s="279" t="s">
        <v>33</v>
      </c>
      <c r="E28" s="279" t="s">
        <v>34</v>
      </c>
      <c r="F28" s="279" t="s">
        <v>35</v>
      </c>
      <c r="G28" s="280" t="s">
        <v>36</v>
      </c>
      <c r="I28" s="307"/>
      <c r="J28" s="308" t="s">
        <v>8</v>
      </c>
      <c r="K28" s="309" t="s">
        <v>47</v>
      </c>
      <c r="L28" s="309" t="s">
        <v>48</v>
      </c>
      <c r="M28" s="309" t="s">
        <v>49</v>
      </c>
      <c r="N28" s="309" t="s">
        <v>12</v>
      </c>
      <c r="O28" s="309" t="s">
        <v>50</v>
      </c>
      <c r="P28" s="310" t="s">
        <v>51</v>
      </c>
    </row>
    <row r="29" spans="2:16" ht="18" customHeight="1">
      <c r="B29" s="286" t="s">
        <v>37</v>
      </c>
      <c r="C29" s="287">
        <v>231.74084075596889</v>
      </c>
      <c r="D29" s="287">
        <v>230.67763441050008</v>
      </c>
      <c r="E29" s="287">
        <v>228.70523156679388</v>
      </c>
      <c r="F29" s="287">
        <v>225.85628367318256</v>
      </c>
      <c r="G29" s="288">
        <v>220.83517859569483</v>
      </c>
      <c r="I29" s="311" t="s">
        <v>37</v>
      </c>
      <c r="J29" s="290">
        <v>0.46090569126298053</v>
      </c>
      <c r="K29" s="290">
        <v>1.3273020334423125</v>
      </c>
      <c r="L29" s="290">
        <v>2.6054431548609758</v>
      </c>
      <c r="M29" s="290">
        <v>4.9383717891433143</v>
      </c>
      <c r="N29" s="290">
        <v>1.7666663196622023</v>
      </c>
      <c r="O29" s="290">
        <v>5.2562821985279617</v>
      </c>
      <c r="P29" s="291">
        <v>6.2517338438212056</v>
      </c>
    </row>
    <row r="30" spans="2:16" ht="18" customHeight="1">
      <c r="B30" s="286"/>
      <c r="C30" s="287"/>
      <c r="D30" s="287"/>
      <c r="E30" s="287"/>
      <c r="F30" s="292"/>
      <c r="G30" s="293"/>
      <c r="I30" s="311"/>
      <c r="J30" s="290"/>
      <c r="K30" s="290"/>
      <c r="L30" s="290"/>
      <c r="M30" s="290"/>
      <c r="N30" s="290"/>
      <c r="O30" s="290"/>
      <c r="P30" s="291"/>
    </row>
    <row r="31" spans="2:16" ht="18" customHeight="1">
      <c r="B31" s="286" t="s">
        <v>38</v>
      </c>
      <c r="C31" s="287">
        <v>193.14549053094706</v>
      </c>
      <c r="D31" s="287">
        <v>192.56288932085502</v>
      </c>
      <c r="E31" s="287">
        <v>191.46140641417296</v>
      </c>
      <c r="F31" s="287">
        <v>189.99451079342921</v>
      </c>
      <c r="G31" s="288">
        <v>187.48723378970948</v>
      </c>
      <c r="I31" s="311" t="s">
        <v>38</v>
      </c>
      <c r="J31" s="290">
        <v>0.30255113648678389</v>
      </c>
      <c r="K31" s="290">
        <v>0.8795945607602329</v>
      </c>
      <c r="L31" s="290">
        <v>1.6584583019578547</v>
      </c>
      <c r="M31" s="290">
        <v>3.0179424096597574</v>
      </c>
      <c r="N31" s="290">
        <v>1.1565875352013366</v>
      </c>
      <c r="O31" s="290">
        <v>3.8121270011066466</v>
      </c>
      <c r="P31" s="291">
        <v>4.5869304530025357</v>
      </c>
    </row>
    <row r="32" spans="2:16" ht="18" customHeight="1">
      <c r="B32" s="286"/>
      <c r="C32" s="287"/>
      <c r="D32" s="287"/>
      <c r="E32" s="287"/>
      <c r="F32" s="292"/>
      <c r="G32" s="293"/>
      <c r="I32" s="311"/>
      <c r="J32" s="290"/>
      <c r="K32" s="290"/>
      <c r="L32" s="290"/>
      <c r="M32" s="290"/>
      <c r="N32" s="290"/>
      <c r="O32" s="290"/>
      <c r="P32" s="291"/>
    </row>
    <row r="33" spans="2:16" ht="18" customHeight="1">
      <c r="B33" s="286" t="s">
        <v>39</v>
      </c>
      <c r="C33" s="287">
        <v>221.38618569063607</v>
      </c>
      <c r="D33" s="287">
        <v>220.57851129585774</v>
      </c>
      <c r="E33" s="287">
        <v>219.04121746323591</v>
      </c>
      <c r="F33" s="287">
        <v>216.71682800608971</v>
      </c>
      <c r="G33" s="288">
        <v>212.41636026201431</v>
      </c>
      <c r="I33" s="311" t="s">
        <v>39</v>
      </c>
      <c r="J33" s="290">
        <v>0.36616186682618679</v>
      </c>
      <c r="K33" s="290">
        <v>1.0705602600997954</v>
      </c>
      <c r="L33" s="290">
        <v>2.1545893447716624</v>
      </c>
      <c r="M33" s="290">
        <v>4.222756391060245</v>
      </c>
      <c r="N33" s="290">
        <v>1.4412886778856437</v>
      </c>
      <c r="O33" s="290">
        <v>4.8884006587048168</v>
      </c>
      <c r="P33" s="291">
        <v>5.8891854820774636</v>
      </c>
    </row>
    <row r="34" spans="2:16" ht="18" customHeight="1">
      <c r="B34" s="286"/>
      <c r="C34" s="287"/>
      <c r="D34" s="287"/>
      <c r="E34" s="287"/>
      <c r="F34" s="292"/>
      <c r="G34" s="293"/>
      <c r="I34" s="311"/>
      <c r="J34" s="290"/>
      <c r="K34" s="290"/>
      <c r="L34" s="290"/>
      <c r="M34" s="290"/>
      <c r="N34" s="290"/>
      <c r="O34" s="290"/>
      <c r="P34" s="291"/>
    </row>
    <row r="35" spans="2:16" ht="18" customHeight="1">
      <c r="B35" s="286" t="s">
        <v>40</v>
      </c>
      <c r="C35" s="287">
        <v>231.59995829414169</v>
      </c>
      <c r="D35" s="287">
        <v>230.5989381063217</v>
      </c>
      <c r="E35" s="287">
        <v>228.77321267898887</v>
      </c>
      <c r="F35" s="287">
        <v>226.11985053986936</v>
      </c>
      <c r="G35" s="288">
        <v>221.40694404135513</v>
      </c>
      <c r="I35" s="311" t="s">
        <v>40</v>
      </c>
      <c r="J35" s="290">
        <v>0.43409574911330573</v>
      </c>
      <c r="K35" s="290">
        <v>1.2356104030060822</v>
      </c>
      <c r="L35" s="290">
        <v>2.4235412066602624</v>
      </c>
      <c r="M35" s="290">
        <v>4.603746416771215</v>
      </c>
      <c r="N35" s="290">
        <v>1.6415021018215459</v>
      </c>
      <c r="O35" s="290">
        <v>5.1728609299126482</v>
      </c>
      <c r="P35" s="291">
        <v>6.2224009381423695</v>
      </c>
    </row>
    <row r="36" spans="2:16" ht="18" customHeight="1">
      <c r="B36" s="286"/>
      <c r="C36" s="287"/>
      <c r="D36" s="287"/>
      <c r="E36" s="287"/>
      <c r="F36" s="292"/>
      <c r="G36" s="293"/>
      <c r="I36" s="311"/>
      <c r="J36" s="290"/>
      <c r="K36" s="290"/>
      <c r="L36" s="290"/>
      <c r="M36" s="290"/>
      <c r="N36" s="290"/>
      <c r="O36" s="290"/>
      <c r="P36" s="291"/>
    </row>
    <row r="37" spans="2:16" ht="18" customHeight="1">
      <c r="B37" s="286" t="s">
        <v>41</v>
      </c>
      <c r="C37" s="287">
        <v>244.04981006156555</v>
      </c>
      <c r="D37" s="287">
        <v>242.82576587812966</v>
      </c>
      <c r="E37" s="287">
        <v>240.59553592119121</v>
      </c>
      <c r="F37" s="287">
        <v>237.40011173947795</v>
      </c>
      <c r="G37" s="288">
        <v>231.86276283351185</v>
      </c>
      <c r="I37" s="311" t="s">
        <v>52</v>
      </c>
      <c r="J37" s="290">
        <v>0.50408332040439152</v>
      </c>
      <c r="K37" s="290">
        <v>1.4357183009022334</v>
      </c>
      <c r="L37" s="290">
        <v>2.8010510497926688</v>
      </c>
      <c r="M37" s="290">
        <v>5.2561468168153214</v>
      </c>
      <c r="N37" s="290">
        <v>1.9062067090630297</v>
      </c>
      <c r="O37" s="290">
        <v>5.6398016424357156</v>
      </c>
      <c r="P37" s="291">
        <v>6.7154276788251366</v>
      </c>
    </row>
    <row r="38" spans="2:16" ht="18" customHeight="1">
      <c r="B38" s="286"/>
      <c r="C38" s="287"/>
      <c r="D38" s="287"/>
      <c r="E38" s="287"/>
      <c r="F38" s="292"/>
      <c r="G38" s="293"/>
      <c r="I38" s="311"/>
      <c r="J38" s="290"/>
      <c r="K38" s="290"/>
      <c r="L38" s="290"/>
      <c r="M38" s="290"/>
      <c r="N38" s="290"/>
      <c r="O38" s="290"/>
      <c r="P38" s="291"/>
    </row>
    <row r="39" spans="2:16" ht="18" customHeight="1">
      <c r="B39" s="286" t="s">
        <v>93</v>
      </c>
      <c r="C39" s="287">
        <v>232.33406221904158</v>
      </c>
      <c r="D39" s="287">
        <v>231.27849681352069</v>
      </c>
      <c r="E39" s="287">
        <v>229.34014507554889</v>
      </c>
      <c r="F39" s="287">
        <v>226.56050632695894</v>
      </c>
      <c r="G39" s="288">
        <v>221.70413315242124</v>
      </c>
      <c r="I39" s="311" t="s">
        <v>55</v>
      </c>
      <c r="J39" s="290">
        <v>0.45640447342236712</v>
      </c>
      <c r="K39" s="290">
        <v>1.3054483516204529</v>
      </c>
      <c r="L39" s="290">
        <v>2.5483505425039077</v>
      </c>
      <c r="M39" s="290">
        <v>4.7946463223183633</v>
      </c>
      <c r="N39" s="290">
        <v>1.7343239750537087</v>
      </c>
      <c r="O39" s="290">
        <v>5.2746935072159218</v>
      </c>
      <c r="P39" s="291">
        <v>6.2944785941947634</v>
      </c>
    </row>
    <row r="40" spans="2:16" ht="18" customHeight="1">
      <c r="B40" s="294"/>
      <c r="C40" s="287"/>
      <c r="D40" s="287"/>
      <c r="E40" s="287"/>
      <c r="F40" s="292"/>
      <c r="G40" s="293"/>
      <c r="I40" s="312"/>
      <c r="J40" s="290"/>
      <c r="K40" s="290"/>
      <c r="L40" s="290"/>
      <c r="M40" s="290"/>
      <c r="N40" s="290"/>
      <c r="O40" s="290"/>
      <c r="P40" s="291"/>
    </row>
    <row r="41" spans="2:16" ht="18" customHeight="1">
      <c r="B41" s="286" t="s">
        <v>42</v>
      </c>
      <c r="C41" s="287">
        <v>234.58850295578785</v>
      </c>
      <c r="D41" s="287">
        <v>233.58508055594214</v>
      </c>
      <c r="E41" s="287">
        <v>231.69545185925961</v>
      </c>
      <c r="F41" s="287">
        <v>228.9081575836878</v>
      </c>
      <c r="G41" s="288">
        <v>223.75408501033084</v>
      </c>
      <c r="I41" s="311" t="s">
        <v>42</v>
      </c>
      <c r="J41" s="290">
        <v>0.42957469606257348</v>
      </c>
      <c r="K41" s="290">
        <v>1.2486438871858407</v>
      </c>
      <c r="L41" s="290">
        <v>2.4814953875216705</v>
      </c>
      <c r="M41" s="290">
        <v>4.8421095619133769</v>
      </c>
      <c r="N41" s="290">
        <v>1.6721158227211763</v>
      </c>
      <c r="O41" s="290">
        <v>5.5347376879548715</v>
      </c>
      <c r="P41" s="291">
        <v>6.5128276885809022</v>
      </c>
    </row>
    <row r="42" spans="2:16" ht="18" customHeight="1">
      <c r="B42" s="286"/>
      <c r="C42" s="287"/>
      <c r="D42" s="287"/>
      <c r="E42" s="287"/>
      <c r="F42" s="292"/>
      <c r="G42" s="293"/>
      <c r="I42" s="311"/>
      <c r="J42" s="290"/>
      <c r="K42" s="290"/>
      <c r="L42" s="290"/>
      <c r="M42" s="290"/>
      <c r="N42" s="290"/>
      <c r="O42" s="290"/>
      <c r="P42" s="291"/>
    </row>
    <row r="43" spans="2:16" ht="18" customHeight="1">
      <c r="B43" s="286" t="s">
        <v>43</v>
      </c>
      <c r="C43" s="287">
        <v>240.93622301009739</v>
      </c>
      <c r="D43" s="287">
        <v>239.81060939805363</v>
      </c>
      <c r="E43" s="287">
        <v>237.68457728320141</v>
      </c>
      <c r="F43" s="287">
        <v>234.56943578724793</v>
      </c>
      <c r="G43" s="288">
        <v>228.99607881438098</v>
      </c>
      <c r="I43" s="311" t="s">
        <v>43</v>
      </c>
      <c r="J43" s="290">
        <v>0.46937606925279152</v>
      </c>
      <c r="K43" s="290">
        <v>1.3680507856517865</v>
      </c>
      <c r="L43" s="290">
        <v>2.7142441646251347</v>
      </c>
      <c r="M43" s="290">
        <v>5.2141260485926599</v>
      </c>
      <c r="N43" s="290">
        <v>1.8313889286732277</v>
      </c>
      <c r="O43" s="290">
        <v>5.7168042983172462</v>
      </c>
      <c r="P43" s="291">
        <v>6.7196055549438194</v>
      </c>
    </row>
    <row r="44" spans="2:16" ht="18" customHeight="1">
      <c r="B44" s="286"/>
      <c r="C44" s="287"/>
      <c r="D44" s="287"/>
      <c r="E44" s="287"/>
      <c r="F44" s="292"/>
      <c r="G44" s="293"/>
      <c r="I44" s="311"/>
      <c r="J44" s="290"/>
      <c r="K44" s="290"/>
      <c r="L44" s="290"/>
      <c r="M44" s="290"/>
      <c r="N44" s="290"/>
      <c r="O44" s="290"/>
      <c r="P44" s="291"/>
    </row>
    <row r="45" spans="2:16" ht="18" customHeight="1">
      <c r="B45" s="286" t="s">
        <v>44</v>
      </c>
      <c r="C45" s="287">
        <v>236.86433032454002</v>
      </c>
      <c r="D45" s="287">
        <v>235.67785944586049</v>
      </c>
      <c r="E45" s="287">
        <v>233.48214992718547</v>
      </c>
      <c r="F45" s="287">
        <v>230.27655651074642</v>
      </c>
      <c r="G45" s="288">
        <v>224.63372312119424</v>
      </c>
      <c r="I45" s="311" t="s">
        <v>44</v>
      </c>
      <c r="J45" s="290">
        <v>0.50342907962133143</v>
      </c>
      <c r="K45" s="290">
        <v>1.448582000126919</v>
      </c>
      <c r="L45" s="290">
        <v>2.8608095907002085</v>
      </c>
      <c r="M45" s="290">
        <v>5.4446888176033825</v>
      </c>
      <c r="N45" s="290">
        <v>1.9288002408414551</v>
      </c>
      <c r="O45" s="290">
        <v>5.2758663292032715</v>
      </c>
      <c r="P45" s="291">
        <v>6.3080739194543822</v>
      </c>
    </row>
    <row r="46" spans="2:16" ht="18" customHeight="1">
      <c r="B46" s="313"/>
      <c r="C46" s="287"/>
      <c r="D46" s="287"/>
      <c r="E46" s="287"/>
      <c r="F46" s="292"/>
      <c r="G46" s="293"/>
      <c r="I46" s="314"/>
      <c r="J46" s="290"/>
      <c r="K46" s="290"/>
      <c r="L46" s="290"/>
      <c r="M46" s="290"/>
      <c r="N46" s="290"/>
      <c r="O46" s="290"/>
      <c r="P46" s="291"/>
    </row>
    <row r="47" spans="2:16" ht="21.75" thickBot="1">
      <c r="B47" s="325" t="s">
        <v>95</v>
      </c>
      <c r="C47" s="298">
        <v>234.3622421249151</v>
      </c>
      <c r="D47" s="298">
        <v>233.39304661960949</v>
      </c>
      <c r="E47" s="298">
        <v>231.56200731337933</v>
      </c>
      <c r="F47" s="298">
        <v>228.91007360435015</v>
      </c>
      <c r="G47" s="299">
        <v>224.19831858778292</v>
      </c>
      <c r="I47" s="315" t="s">
        <v>56</v>
      </c>
      <c r="J47" s="301">
        <v>0.41526323056455539</v>
      </c>
      <c r="K47" s="301">
        <v>1.2092807641566727</v>
      </c>
      <c r="L47" s="301">
        <v>2.3817949270282135</v>
      </c>
      <c r="M47" s="301">
        <v>4.5334521691127616</v>
      </c>
      <c r="N47" s="301">
        <v>1.6133449317956794</v>
      </c>
      <c r="O47" s="301">
        <v>5.4416646857536222</v>
      </c>
      <c r="P47" s="302">
        <v>6.4230162829839843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6" t="str">
        <f>"IJG Money Market Index Weights (%) - as at"&amp; TEXT(Map!$N$16, " mmmm yyyy")</f>
        <v>IJG Money Market Index Weights (%) - as at April 2022</v>
      </c>
      <c r="C51" s="317"/>
      <c r="D51" s="317"/>
      <c r="E51" s="317"/>
      <c r="F51" s="317"/>
      <c r="G51" s="318"/>
    </row>
    <row r="52" spans="2:7">
      <c r="B52" s="319"/>
      <c r="C52" s="279" t="s">
        <v>32</v>
      </c>
      <c r="D52" s="279" t="s">
        <v>33</v>
      </c>
      <c r="E52" s="279" t="s">
        <v>34</v>
      </c>
      <c r="F52" s="279" t="s">
        <v>35</v>
      </c>
      <c r="G52" s="280" t="s">
        <v>36</v>
      </c>
    </row>
    <row r="53" spans="2:7">
      <c r="B53" s="320"/>
      <c r="C53" s="321"/>
      <c r="D53" s="322"/>
      <c r="E53" s="322"/>
      <c r="F53" s="322"/>
      <c r="G53" s="323"/>
    </row>
    <row r="54" spans="2:7">
      <c r="B54" s="324" t="s">
        <v>38</v>
      </c>
      <c r="C54" s="287">
        <v>15</v>
      </c>
      <c r="D54" s="287">
        <v>15</v>
      </c>
      <c r="E54" s="287">
        <v>15</v>
      </c>
      <c r="F54" s="287">
        <v>15</v>
      </c>
      <c r="G54" s="288">
        <v>15</v>
      </c>
    </row>
    <row r="55" spans="2:7">
      <c r="B55" s="324"/>
      <c r="C55" s="287"/>
      <c r="D55" s="287"/>
      <c r="E55" s="287"/>
      <c r="F55" s="292"/>
      <c r="G55" s="293"/>
    </row>
    <row r="56" spans="2:7">
      <c r="B56" s="324" t="s">
        <v>39</v>
      </c>
      <c r="C56" s="287">
        <v>4.5943224301730616</v>
      </c>
      <c r="D56" s="287">
        <v>4.6117388677812601</v>
      </c>
      <c r="E56" s="287">
        <v>4.6117388677812601</v>
      </c>
      <c r="F56" s="287">
        <v>4.8948255865392882</v>
      </c>
      <c r="G56" s="288">
        <v>5.0655975168438134</v>
      </c>
    </row>
    <row r="57" spans="2:7">
      <c r="B57" s="324"/>
      <c r="C57" s="287"/>
      <c r="D57" s="287"/>
      <c r="E57" s="287"/>
      <c r="F57" s="292"/>
      <c r="G57" s="293"/>
    </row>
    <row r="58" spans="2:7">
      <c r="B58" s="324" t="s">
        <v>40</v>
      </c>
      <c r="C58" s="287">
        <v>2.1892647569547177</v>
      </c>
      <c r="D58" s="287">
        <v>2.1975639552863186</v>
      </c>
      <c r="E58" s="287">
        <v>2.1975639552863186</v>
      </c>
      <c r="F58" s="287">
        <v>2.3324590972704127</v>
      </c>
      <c r="G58" s="288">
        <v>2.4138345283976403</v>
      </c>
    </row>
    <row r="59" spans="2:7">
      <c r="B59" s="324"/>
      <c r="C59" s="287"/>
      <c r="D59" s="287"/>
      <c r="E59" s="287"/>
      <c r="F59" s="292"/>
      <c r="G59" s="293"/>
    </row>
    <row r="60" spans="2:7">
      <c r="B60" s="324" t="s">
        <v>41</v>
      </c>
      <c r="C60" s="287">
        <v>21.762642798318918</v>
      </c>
      <c r="D60" s="287">
        <v>21.845141951621081</v>
      </c>
      <c r="E60" s="287">
        <v>21.845141951621081</v>
      </c>
      <c r="F60" s="287">
        <v>23.186082914061775</v>
      </c>
      <c r="G60" s="288">
        <v>23.99500492066478</v>
      </c>
    </row>
    <row r="61" spans="2:7">
      <c r="B61" s="324"/>
      <c r="C61" s="287"/>
      <c r="D61" s="287"/>
      <c r="E61" s="287"/>
      <c r="F61" s="292"/>
      <c r="G61" s="293"/>
    </row>
    <row r="62" spans="2:7">
      <c r="B62" s="324" t="s">
        <v>42</v>
      </c>
      <c r="C62" s="287">
        <v>7.2144778337845858</v>
      </c>
      <c r="D62" s="287">
        <v>7.0752394872683739</v>
      </c>
      <c r="E62" s="287">
        <v>7.0752394872683739</v>
      </c>
      <c r="F62" s="287">
        <v>7.2818136109558784</v>
      </c>
      <c r="G62" s="288">
        <v>6.8032100062888041</v>
      </c>
    </row>
    <row r="63" spans="2:7" ht="14.45" customHeight="1">
      <c r="B63" s="324"/>
      <c r="C63" s="287"/>
      <c r="D63" s="287"/>
      <c r="E63" s="287"/>
      <c r="F63" s="292"/>
      <c r="G63" s="293"/>
    </row>
    <row r="64" spans="2:7">
      <c r="B64" s="324" t="s">
        <v>43</v>
      </c>
      <c r="C64" s="287">
        <v>12.736565737549862</v>
      </c>
      <c r="D64" s="287">
        <v>13.264460508771419</v>
      </c>
      <c r="E64" s="287">
        <v>13.264460508771419</v>
      </c>
      <c r="F64" s="287">
        <v>12.999385779558272</v>
      </c>
      <c r="G64" s="288">
        <v>12.894699581150471</v>
      </c>
    </row>
    <row r="65" spans="2:7">
      <c r="B65" s="324"/>
      <c r="C65" s="287"/>
      <c r="D65" s="287"/>
      <c r="E65" s="287"/>
      <c r="F65" s="292"/>
      <c r="G65" s="293"/>
    </row>
    <row r="66" spans="2:7" ht="21.75" thickBot="1">
      <c r="B66" s="325" t="s">
        <v>44</v>
      </c>
      <c r="C66" s="298">
        <v>36.502726443218855</v>
      </c>
      <c r="D66" s="298">
        <v>36.005855229271539</v>
      </c>
      <c r="E66" s="298">
        <v>36.005855229271539</v>
      </c>
      <c r="F66" s="298">
        <v>34.305433011614369</v>
      </c>
      <c r="G66" s="299">
        <v>33.82765344665448</v>
      </c>
    </row>
    <row r="67" spans="2:7" ht="14.45" customHeight="1">
      <c r="B67" s="90" t="s">
        <v>29</v>
      </c>
    </row>
    <row r="68" spans="2:7" ht="21.75" thickBot="1"/>
    <row r="69" spans="2:7">
      <c r="B69" s="326" t="str">
        <f>"Average Days to Maturity - as at"&amp; TEXT(Map!$N$16, " mmmm yyyy")</f>
        <v>Average Days to Maturity - as at April 2022</v>
      </c>
      <c r="C69" s="327"/>
      <c r="D69" s="327"/>
      <c r="E69" s="327"/>
      <c r="F69" s="327"/>
      <c r="G69" s="328"/>
    </row>
    <row r="70" spans="2:7">
      <c r="B70" s="319"/>
      <c r="C70" s="279" t="s">
        <v>32</v>
      </c>
      <c r="D70" s="279" t="s">
        <v>33</v>
      </c>
      <c r="E70" s="279" t="s">
        <v>34</v>
      </c>
      <c r="F70" s="279" t="s">
        <v>35</v>
      </c>
      <c r="G70" s="280" t="s">
        <v>36</v>
      </c>
    </row>
    <row r="71" spans="2:7">
      <c r="B71" s="320"/>
      <c r="C71" s="321"/>
      <c r="D71" s="322"/>
      <c r="E71" s="322"/>
      <c r="F71" s="322"/>
      <c r="G71" s="323"/>
    </row>
    <row r="72" spans="2:7">
      <c r="B72" s="324" t="s">
        <v>38</v>
      </c>
      <c r="C72" s="287">
        <v>0.15</v>
      </c>
      <c r="D72" s="287">
        <v>0.15</v>
      </c>
      <c r="E72" s="287">
        <v>0.15</v>
      </c>
      <c r="F72" s="287">
        <v>0.15</v>
      </c>
      <c r="G72" s="288">
        <v>0.15</v>
      </c>
    </row>
    <row r="73" spans="2:7">
      <c r="B73" s="324"/>
      <c r="C73" s="287"/>
      <c r="D73" s="287"/>
      <c r="E73" s="287"/>
      <c r="F73" s="287"/>
      <c r="G73" s="288"/>
    </row>
    <row r="74" spans="2:7">
      <c r="B74" s="324" t="s">
        <v>39</v>
      </c>
      <c r="C74" s="287">
        <v>2.1133883178796085</v>
      </c>
      <c r="D74" s="287">
        <v>2.1133883178796085</v>
      </c>
      <c r="E74" s="287">
        <v>2.1133883178796085</v>
      </c>
      <c r="F74" s="287">
        <v>2.1133883178796085</v>
      </c>
      <c r="G74" s="288">
        <v>2.1133883178796085</v>
      </c>
    </row>
    <row r="75" spans="2:7">
      <c r="B75" s="324"/>
      <c r="C75" s="287"/>
      <c r="D75" s="287"/>
      <c r="E75" s="287"/>
      <c r="F75" s="292"/>
      <c r="G75" s="293"/>
    </row>
    <row r="76" spans="2:7">
      <c r="B76" s="324" t="s">
        <v>40</v>
      </c>
      <c r="C76" s="287">
        <v>1.9922309288287932</v>
      </c>
      <c r="D76" s="287">
        <v>1.9922309288287932</v>
      </c>
      <c r="E76" s="287">
        <v>1.9922309288287932</v>
      </c>
      <c r="F76" s="287">
        <v>1.9922309288287932</v>
      </c>
      <c r="G76" s="288">
        <v>1.9922309288287932</v>
      </c>
    </row>
    <row r="77" spans="2:7">
      <c r="B77" s="324"/>
      <c r="C77" s="287"/>
      <c r="D77" s="287"/>
      <c r="E77" s="287"/>
      <c r="F77" s="292"/>
      <c r="G77" s="293"/>
    </row>
    <row r="78" spans="2:7">
      <c r="B78" s="324" t="s">
        <v>41</v>
      </c>
      <c r="C78" s="287">
        <v>39.426654536287771</v>
      </c>
      <c r="D78" s="287">
        <v>39.426654536287771</v>
      </c>
      <c r="E78" s="287">
        <v>39.426654536287771</v>
      </c>
      <c r="F78" s="287">
        <v>39.426654536287771</v>
      </c>
      <c r="G78" s="288">
        <v>39.426654536287771</v>
      </c>
    </row>
    <row r="79" spans="2:7">
      <c r="B79" s="324"/>
      <c r="C79" s="287"/>
      <c r="D79" s="287"/>
      <c r="E79" s="287"/>
      <c r="F79" s="292"/>
      <c r="G79" s="293"/>
    </row>
    <row r="80" spans="2:7">
      <c r="B80" s="324" t="s">
        <v>42</v>
      </c>
      <c r="C80" s="287">
        <v>3.3186598035409092</v>
      </c>
      <c r="D80" s="287">
        <v>3.3186598035409092</v>
      </c>
      <c r="E80" s="287">
        <v>3.3186598035409092</v>
      </c>
      <c r="F80" s="287">
        <v>3.3186598035409092</v>
      </c>
      <c r="G80" s="288">
        <v>3.3186598035409092</v>
      </c>
    </row>
    <row r="81" spans="2:10">
      <c r="B81" s="324"/>
      <c r="C81" s="287"/>
      <c r="D81" s="287"/>
      <c r="E81" s="287"/>
      <c r="F81" s="292"/>
      <c r="G81" s="293"/>
    </row>
    <row r="82" spans="2:10">
      <c r="B82" s="324" t="s">
        <v>43</v>
      </c>
      <c r="C82" s="287">
        <v>11.590274821170375</v>
      </c>
      <c r="D82" s="287">
        <v>11.590274821170375</v>
      </c>
      <c r="E82" s="287">
        <v>11.590274821170375</v>
      </c>
      <c r="F82" s="287">
        <v>11.590274821170375</v>
      </c>
      <c r="G82" s="288">
        <v>11.590274821170375</v>
      </c>
    </row>
    <row r="83" spans="2:10">
      <c r="B83" s="324"/>
      <c r="C83" s="287"/>
      <c r="D83" s="287"/>
      <c r="E83" s="287"/>
      <c r="F83" s="292"/>
      <c r="G83" s="293"/>
    </row>
    <row r="84" spans="2:10">
      <c r="B84" s="324" t="s">
        <v>44</v>
      </c>
      <c r="C84" s="287">
        <v>66.130772739631482</v>
      </c>
      <c r="D84" s="287">
        <v>66.130772739631482</v>
      </c>
      <c r="E84" s="287">
        <v>66.130772739631482</v>
      </c>
      <c r="F84" s="287">
        <v>66.130772739631482</v>
      </c>
      <c r="G84" s="288">
        <v>66.130772739631482</v>
      </c>
    </row>
    <row r="85" spans="2:10">
      <c r="B85" s="329"/>
      <c r="C85" s="287"/>
      <c r="D85" s="287"/>
      <c r="E85" s="287"/>
      <c r="F85" s="292"/>
      <c r="G85" s="293"/>
    </row>
    <row r="86" spans="2:10" ht="21.75" thickBot="1">
      <c r="B86" s="325" t="s">
        <v>46</v>
      </c>
      <c r="C86" s="298">
        <v>124.72198114733894</v>
      </c>
      <c r="D86" s="298">
        <v>124.72198114733894</v>
      </c>
      <c r="E86" s="298">
        <v>124.72198114733894</v>
      </c>
      <c r="F86" s="298">
        <v>124.72198114733894</v>
      </c>
      <c r="G86" s="299">
        <v>124.72198114733894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1" t="s">
        <v>45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 t="s">
        <v>7</v>
      </c>
      <c r="P2" s="434" t="s">
        <v>7</v>
      </c>
      <c r="Q2" s="434"/>
      <c r="R2" s="61"/>
    </row>
    <row r="3" spans="2:18" ht="14.25" thickBot="1"/>
    <row r="4" spans="2:18" ht="15" customHeight="1" thickBot="1">
      <c r="B4" s="481" t="str">
        <f>"IJG Money Market Index [average returns] - "&amp; TEXT(Map!$N$16, " mmmm yyyy")</f>
        <v>IJG Money Market Index [average returns] -  April 2022</v>
      </c>
      <c r="C4" s="482"/>
      <c r="D4" s="482"/>
      <c r="E4" s="482"/>
      <c r="F4" s="482"/>
      <c r="G4" s="483"/>
      <c r="H4" s="68"/>
      <c r="I4" s="484" t="str">
        <f>"IJG Money Market Index Performance [average returns, %] - "&amp; TEXT(Map!$N$16, " mmmm yyyy")</f>
        <v>IJG Money Market Index Performance [average returns, %] -  April 2022</v>
      </c>
      <c r="J4" s="485"/>
      <c r="K4" s="485"/>
      <c r="L4" s="485"/>
      <c r="M4" s="485"/>
      <c r="N4" s="485"/>
      <c r="O4" s="485"/>
      <c r="P4" s="485"/>
      <c r="Q4" s="486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0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134</v>
      </c>
      <c r="R5" s="71"/>
    </row>
    <row r="6" spans="2:18" ht="14.45" customHeight="1">
      <c r="B6" s="191"/>
      <c r="C6" s="331"/>
      <c r="D6" s="331"/>
      <c r="E6" s="331"/>
      <c r="F6" s="331"/>
      <c r="G6" s="332"/>
      <c r="H6" s="72"/>
      <c r="I6" s="333"/>
      <c r="J6" s="160"/>
      <c r="K6" s="160"/>
      <c r="L6" s="160"/>
      <c r="M6" s="160"/>
      <c r="N6" s="160"/>
      <c r="O6" s="160"/>
      <c r="P6" s="160"/>
      <c r="Q6" s="343"/>
      <c r="R6" s="73"/>
    </row>
    <row r="7" spans="2:18" ht="14.45" customHeight="1">
      <c r="B7" s="171" t="s">
        <v>37</v>
      </c>
      <c r="C7" s="334">
        <v>552.40052011449427</v>
      </c>
      <c r="D7" s="334">
        <v>549.98765011606247</v>
      </c>
      <c r="E7" s="334">
        <v>545.37153250680478</v>
      </c>
      <c r="F7" s="334">
        <v>538.92004089729301</v>
      </c>
      <c r="G7" s="335">
        <v>527.54499096084294</v>
      </c>
      <c r="H7" s="166"/>
      <c r="I7" s="186" t="s">
        <v>37</v>
      </c>
      <c r="J7" s="334">
        <v>0.43871348709787483</v>
      </c>
      <c r="K7" s="334">
        <v>1.2888438777471034</v>
      </c>
      <c r="L7" s="334">
        <v>2.5013876260300938</v>
      </c>
      <c r="M7" s="334">
        <v>4.7115468025543672</v>
      </c>
      <c r="N7" s="334">
        <v>1.7019497944968487</v>
      </c>
      <c r="O7" s="334">
        <v>5.7719820431792579</v>
      </c>
      <c r="P7" s="334">
        <v>6.6898379733686841</v>
      </c>
      <c r="Q7" s="335">
        <v>6.5410688402168349</v>
      </c>
      <c r="R7" s="74"/>
    </row>
    <row r="8" spans="2:18" ht="14.45" customHeight="1">
      <c r="B8" s="171"/>
      <c r="C8" s="334"/>
      <c r="D8" s="334"/>
      <c r="E8" s="334"/>
      <c r="F8" s="334"/>
      <c r="G8" s="335"/>
      <c r="H8" s="166"/>
      <c r="I8" s="186"/>
      <c r="J8" s="334"/>
      <c r="K8" s="334"/>
      <c r="L8" s="334"/>
      <c r="M8" s="334"/>
      <c r="N8" s="334"/>
      <c r="O8" s="334"/>
      <c r="P8" s="334"/>
      <c r="Q8" s="335"/>
      <c r="R8" s="73"/>
    </row>
    <row r="9" spans="2:18" ht="14.45" customHeight="1">
      <c r="B9" s="171" t="s">
        <v>38</v>
      </c>
      <c r="C9" s="334">
        <v>404.6111131506965</v>
      </c>
      <c r="D9" s="334">
        <v>403.3519674414469</v>
      </c>
      <c r="E9" s="334">
        <v>400.92292047469556</v>
      </c>
      <c r="F9" s="334">
        <v>397.72400890769268</v>
      </c>
      <c r="G9" s="335">
        <v>392.48256098178723</v>
      </c>
      <c r="H9" s="166"/>
      <c r="I9" s="186" t="s">
        <v>38</v>
      </c>
      <c r="J9" s="334">
        <v>0.31217046423168693</v>
      </c>
      <c r="K9" s="334">
        <v>0.91992562351737028</v>
      </c>
      <c r="L9" s="334">
        <v>1.7316289911485372</v>
      </c>
      <c r="M9" s="334">
        <v>3.0902142858449499</v>
      </c>
      <c r="N9" s="334">
        <v>1.2116905426933666</v>
      </c>
      <c r="O9" s="334">
        <v>3.7698887666134606</v>
      </c>
      <c r="P9" s="334">
        <v>4.5198428500986321</v>
      </c>
      <c r="Q9" s="335">
        <v>4.6197483887440161</v>
      </c>
      <c r="R9" s="73"/>
    </row>
    <row r="10" spans="2:18" ht="14.45" customHeight="1">
      <c r="B10" s="171"/>
      <c r="C10" s="334"/>
      <c r="D10" s="334"/>
      <c r="E10" s="334"/>
      <c r="F10" s="334"/>
      <c r="G10" s="335"/>
      <c r="H10" s="166"/>
      <c r="I10" s="186"/>
      <c r="J10" s="334"/>
      <c r="K10" s="334"/>
      <c r="L10" s="334"/>
      <c r="M10" s="334"/>
      <c r="N10" s="334"/>
      <c r="O10" s="334"/>
      <c r="P10" s="334"/>
      <c r="Q10" s="335"/>
      <c r="R10" s="73"/>
    </row>
    <row r="11" spans="2:18" ht="14.45" customHeight="1">
      <c r="B11" s="171" t="s">
        <v>42</v>
      </c>
      <c r="C11" s="334">
        <v>535.77777627735816</v>
      </c>
      <c r="D11" s="334">
        <v>533.48728007694172</v>
      </c>
      <c r="E11" s="334">
        <v>529.07823719558235</v>
      </c>
      <c r="F11" s="334">
        <v>522.85072004590745</v>
      </c>
      <c r="G11" s="335">
        <v>511.29511598579819</v>
      </c>
      <c r="H11" s="166"/>
      <c r="I11" s="186" t="s">
        <v>42</v>
      </c>
      <c r="J11" s="334">
        <v>0.42934410733956874</v>
      </c>
      <c r="K11" s="334">
        <v>1.2662662364052668</v>
      </c>
      <c r="L11" s="334">
        <v>2.4724181751754504</v>
      </c>
      <c r="M11" s="334">
        <v>4.7883618532823968</v>
      </c>
      <c r="N11" s="334">
        <v>1.6760270018053358</v>
      </c>
      <c r="O11" s="334">
        <v>5.5494973270917791</v>
      </c>
      <c r="P11" s="334">
        <v>6.5178998551510325</v>
      </c>
      <c r="Q11" s="335">
        <v>6.4969203018601762</v>
      </c>
      <c r="R11" s="74"/>
    </row>
    <row r="12" spans="2:18" ht="14.45" customHeight="1">
      <c r="B12" s="171"/>
      <c r="C12" s="334"/>
      <c r="D12" s="334"/>
      <c r="E12" s="334"/>
      <c r="F12" s="334"/>
      <c r="G12" s="335"/>
      <c r="H12" s="166"/>
      <c r="I12" s="186"/>
      <c r="J12" s="334"/>
      <c r="K12" s="334"/>
      <c r="L12" s="334"/>
      <c r="M12" s="334"/>
      <c r="N12" s="334"/>
      <c r="O12" s="334"/>
      <c r="P12" s="334"/>
      <c r="Q12" s="335"/>
      <c r="R12" s="73"/>
    </row>
    <row r="13" spans="2:18" ht="14.45" customHeight="1">
      <c r="B13" s="171" t="s">
        <v>43</v>
      </c>
      <c r="C13" s="334">
        <v>565.86188297642832</v>
      </c>
      <c r="D13" s="334">
        <v>563.29762973847608</v>
      </c>
      <c r="E13" s="334">
        <v>558.37857768978233</v>
      </c>
      <c r="F13" s="334">
        <v>551.37374855493647</v>
      </c>
      <c r="G13" s="335">
        <v>539.04317018767119</v>
      </c>
      <c r="H13" s="166"/>
      <c r="I13" s="186" t="s">
        <v>43</v>
      </c>
      <c r="J13" s="334">
        <v>0.4552217340489717</v>
      </c>
      <c r="K13" s="334">
        <v>1.3401848827380158</v>
      </c>
      <c r="L13" s="334">
        <v>2.6276431294494751</v>
      </c>
      <c r="M13" s="334">
        <v>4.9752439641188806</v>
      </c>
      <c r="N13" s="334">
        <v>1.7750254612829419</v>
      </c>
      <c r="O13" s="334">
        <v>5.8278541716041188</v>
      </c>
      <c r="P13" s="334">
        <v>6.7977215680794068</v>
      </c>
      <c r="Q13" s="335">
        <v>6.7670567142825933</v>
      </c>
      <c r="R13" s="74"/>
    </row>
    <row r="14" spans="2:18" ht="14.45" customHeight="1">
      <c r="B14" s="171"/>
      <c r="C14" s="334"/>
      <c r="D14" s="334"/>
      <c r="E14" s="334"/>
      <c r="F14" s="334"/>
      <c r="G14" s="335"/>
      <c r="H14" s="166"/>
      <c r="I14" s="186"/>
      <c r="J14" s="334"/>
      <c r="K14" s="334"/>
      <c r="L14" s="334"/>
      <c r="M14" s="334"/>
      <c r="N14" s="334"/>
      <c r="O14" s="334"/>
      <c r="P14" s="334"/>
      <c r="Q14" s="335"/>
      <c r="R14" s="73"/>
    </row>
    <row r="15" spans="2:18" ht="14.45" customHeight="1">
      <c r="B15" s="171" t="s">
        <v>44</v>
      </c>
      <c r="C15" s="334">
        <v>602.43416293938867</v>
      </c>
      <c r="D15" s="334">
        <v>599.68599010840694</v>
      </c>
      <c r="E15" s="334">
        <v>594.44398523436314</v>
      </c>
      <c r="F15" s="334">
        <v>587.12903382032914</v>
      </c>
      <c r="G15" s="335">
        <v>574.22388739824714</v>
      </c>
      <c r="H15" s="166"/>
      <c r="I15" s="186" t="s">
        <v>44</v>
      </c>
      <c r="J15" s="334">
        <v>0.45826863997355805</v>
      </c>
      <c r="K15" s="334">
        <v>1.344143082190552</v>
      </c>
      <c r="L15" s="334">
        <v>2.6067743609053284</v>
      </c>
      <c r="M15" s="334">
        <v>4.9127659368124688</v>
      </c>
      <c r="N15" s="334">
        <v>1.7729199974996002</v>
      </c>
      <c r="O15" s="334">
        <v>6.1932038144601131</v>
      </c>
      <c r="P15" s="334">
        <v>7.1256842762852823</v>
      </c>
      <c r="Q15" s="335">
        <v>6.8557391231591769</v>
      </c>
      <c r="R15" s="74"/>
    </row>
    <row r="16" spans="2:18" ht="14.45" customHeight="1" thickBot="1">
      <c r="B16" s="336"/>
      <c r="C16" s="337"/>
      <c r="D16" s="337"/>
      <c r="E16" s="337"/>
      <c r="F16" s="337"/>
      <c r="G16" s="338"/>
      <c r="H16" s="72"/>
      <c r="I16" s="339"/>
      <c r="J16" s="337"/>
      <c r="K16" s="337"/>
      <c r="L16" s="337"/>
      <c r="M16" s="337"/>
      <c r="N16" s="337"/>
      <c r="O16" s="337"/>
      <c r="P16" s="337"/>
      <c r="Q16" s="338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1" t="str">
        <f>"IJG Money Market Index Weights [%] - "&amp; TEXT(Map!$N$16, " mmmm yyyy")</f>
        <v>IJG Money Market Index Weights [%] -  April 2022</v>
      </c>
      <c r="C19" s="482"/>
      <c r="D19" s="482"/>
      <c r="E19" s="482"/>
      <c r="F19" s="482"/>
      <c r="G19" s="483"/>
      <c r="I19" s="481" t="str">
        <f>"IJG Money Market Index Performance [single-month returns, %] - "&amp; TEXT(Map!$N$16, " mmmm yyyy")</f>
        <v>IJG Money Market Index Performance [single-month returns, %] -  April 2022</v>
      </c>
      <c r="J19" s="482"/>
      <c r="K19" s="482"/>
      <c r="L19" s="482"/>
      <c r="M19" s="482"/>
      <c r="N19" s="482"/>
      <c r="O19" s="482"/>
      <c r="P19" s="482"/>
      <c r="Q19" s="483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134</v>
      </c>
      <c r="R20" s="73"/>
    </row>
    <row r="21" spans="2:18" ht="14.45" customHeight="1">
      <c r="B21" s="191"/>
      <c r="C21" s="331"/>
      <c r="D21" s="331"/>
      <c r="E21" s="331"/>
      <c r="F21" s="331"/>
      <c r="G21" s="332"/>
      <c r="I21" s="191"/>
      <c r="J21" s="160"/>
      <c r="K21" s="160"/>
      <c r="L21" s="160"/>
      <c r="M21" s="160"/>
      <c r="N21" s="160"/>
      <c r="O21" s="160"/>
      <c r="P21" s="160"/>
      <c r="Q21" s="343"/>
      <c r="R21" s="73"/>
    </row>
    <row r="22" spans="2:18" ht="14.45" customHeight="1">
      <c r="B22" s="171" t="s">
        <v>38</v>
      </c>
      <c r="C22" s="334">
        <v>15</v>
      </c>
      <c r="D22" s="334">
        <v>15</v>
      </c>
      <c r="E22" s="334">
        <v>15</v>
      </c>
      <c r="F22" s="334">
        <v>15</v>
      </c>
      <c r="G22" s="335">
        <v>15</v>
      </c>
      <c r="H22" s="166"/>
      <c r="I22" s="171" t="s">
        <v>37</v>
      </c>
      <c r="J22" s="334">
        <v>0.48480221966480386</v>
      </c>
      <c r="K22" s="334">
        <v>1.4233123629779021</v>
      </c>
      <c r="L22" s="334">
        <v>2.7521281458273705</v>
      </c>
      <c r="M22" s="334">
        <v>5.1928838482668827</v>
      </c>
      <c r="N22" s="334">
        <v>1.8721269007332175</v>
      </c>
      <c r="O22" s="334">
        <v>5.5260433390409647</v>
      </c>
      <c r="P22" s="334">
        <v>6.4708223810258092</v>
      </c>
      <c r="Q22" s="335">
        <v>6.5360507138024548</v>
      </c>
      <c r="R22" s="73"/>
    </row>
    <row r="23" spans="2:18" ht="14.45" customHeight="1">
      <c r="B23" s="171"/>
      <c r="C23" s="334"/>
      <c r="D23" s="334"/>
      <c r="E23" s="334"/>
      <c r="F23" s="334"/>
      <c r="G23" s="335"/>
      <c r="H23" s="166"/>
      <c r="I23" s="171"/>
      <c r="J23" s="334"/>
      <c r="K23" s="334"/>
      <c r="L23" s="334"/>
      <c r="M23" s="334"/>
      <c r="N23" s="334"/>
      <c r="O23" s="334"/>
      <c r="P23" s="334"/>
      <c r="Q23" s="335"/>
      <c r="R23" s="73"/>
    </row>
    <row r="24" spans="2:18" ht="15" customHeight="1">
      <c r="B24" s="171" t="s">
        <v>42</v>
      </c>
      <c r="C24" s="334">
        <v>10.782795818879498</v>
      </c>
      <c r="D24" s="334">
        <v>11.051055896813649</v>
      </c>
      <c r="E24" s="334">
        <v>11.051055896813649</v>
      </c>
      <c r="F24" s="334">
        <v>10.447080416572211</v>
      </c>
      <c r="G24" s="335">
        <v>11.064318529862176</v>
      </c>
      <c r="H24" s="166"/>
      <c r="I24" s="171" t="s">
        <v>38</v>
      </c>
      <c r="J24" s="334">
        <v>0.31217046423168693</v>
      </c>
      <c r="K24" s="334">
        <v>0.91992562351737028</v>
      </c>
      <c r="L24" s="334">
        <v>1.7316289911485372</v>
      </c>
      <c r="M24" s="334">
        <v>3.0902142858449499</v>
      </c>
      <c r="N24" s="334">
        <v>1.2116905426933666</v>
      </c>
      <c r="O24" s="334">
        <v>3.7698887666134606</v>
      </c>
      <c r="P24" s="334">
        <v>4.5198428500986321</v>
      </c>
      <c r="Q24" s="335">
        <v>4.6197483887440161</v>
      </c>
      <c r="R24" s="73"/>
    </row>
    <row r="25" spans="2:18">
      <c r="B25" s="171"/>
      <c r="C25" s="334"/>
      <c r="D25" s="334"/>
      <c r="E25" s="334"/>
      <c r="F25" s="334"/>
      <c r="G25" s="335"/>
      <c r="H25" s="166"/>
      <c r="I25" s="171"/>
      <c r="J25" s="334"/>
      <c r="K25" s="334"/>
      <c r="L25" s="334"/>
      <c r="M25" s="334"/>
      <c r="N25" s="334"/>
      <c r="O25" s="334"/>
      <c r="P25" s="334"/>
      <c r="Q25" s="335"/>
    </row>
    <row r="26" spans="2:18" ht="15" customHeight="1">
      <c r="B26" s="171" t="s">
        <v>43</v>
      </c>
      <c r="C26" s="334">
        <v>19.39223503662819</v>
      </c>
      <c r="D26" s="334">
        <v>19.085219968736872</v>
      </c>
      <c r="E26" s="334">
        <v>19.085219968736872</v>
      </c>
      <c r="F26" s="334">
        <v>20.498951650274538</v>
      </c>
      <c r="G26" s="335">
        <v>20.479836651352731</v>
      </c>
      <c r="H26" s="166"/>
      <c r="I26" s="171" t="s">
        <v>42</v>
      </c>
      <c r="J26" s="334">
        <v>0.4414253099286114</v>
      </c>
      <c r="K26" s="334">
        <v>1.2935665082395076</v>
      </c>
      <c r="L26" s="334">
        <v>2.5281591340185372</v>
      </c>
      <c r="M26" s="334">
        <v>4.8799378101076707</v>
      </c>
      <c r="N26" s="334">
        <v>1.7070331297734054</v>
      </c>
      <c r="O26" s="334">
        <v>5.4829247752264498</v>
      </c>
      <c r="P26" s="334">
        <v>6.4577072589464102</v>
      </c>
      <c r="Q26" s="335">
        <v>6.4925818083252818</v>
      </c>
      <c r="R26" s="69"/>
    </row>
    <row r="27" spans="2:18" ht="14.45" customHeight="1">
      <c r="B27" s="171"/>
      <c r="C27" s="334"/>
      <c r="D27" s="334"/>
      <c r="E27" s="334"/>
      <c r="F27" s="334"/>
      <c r="G27" s="335"/>
      <c r="H27" s="166"/>
      <c r="I27" s="171"/>
      <c r="J27" s="334"/>
      <c r="K27" s="334"/>
      <c r="L27" s="334"/>
      <c r="M27" s="334"/>
      <c r="N27" s="334"/>
      <c r="O27" s="334"/>
      <c r="P27" s="334"/>
      <c r="Q27" s="335"/>
      <c r="R27" s="77"/>
    </row>
    <row r="28" spans="2:18" ht="14.45" customHeight="1">
      <c r="B28" s="171" t="s">
        <v>44</v>
      </c>
      <c r="C28" s="334">
        <v>54.824969144492307</v>
      </c>
      <c r="D28" s="334">
        <v>54.863724134449477</v>
      </c>
      <c r="E28" s="334">
        <v>54.863724134449477</v>
      </c>
      <c r="F28" s="334">
        <v>54.05396793315326</v>
      </c>
      <c r="G28" s="335">
        <v>53.455844818785096</v>
      </c>
      <c r="H28" s="166"/>
      <c r="I28" s="171" t="s">
        <v>43</v>
      </c>
      <c r="J28" s="334">
        <v>0.47883003080129161</v>
      </c>
      <c r="K28" s="334">
        <v>1.41146907054992</v>
      </c>
      <c r="L28" s="334">
        <v>2.7625551376181168</v>
      </c>
      <c r="M28" s="334">
        <v>5.2618151481495845</v>
      </c>
      <c r="N28" s="334">
        <v>1.8680578572840556</v>
      </c>
      <c r="O28" s="334">
        <v>5.6681339114420748</v>
      </c>
      <c r="P28" s="334">
        <v>6.6465034316210536</v>
      </c>
      <c r="Q28" s="335">
        <v>6.7607535180373546</v>
      </c>
      <c r="R28" s="73"/>
    </row>
    <row r="29" spans="2:18" ht="14.25" thickBot="1">
      <c r="B29" s="340"/>
      <c r="C29" s="337"/>
      <c r="D29" s="337"/>
      <c r="E29" s="337"/>
      <c r="F29" s="337"/>
      <c r="G29" s="338"/>
      <c r="H29" s="166"/>
      <c r="I29" s="171"/>
      <c r="J29" s="334"/>
      <c r="K29" s="334"/>
      <c r="L29" s="334"/>
      <c r="M29" s="334"/>
      <c r="N29" s="334"/>
      <c r="O29" s="334"/>
      <c r="P29" s="334"/>
      <c r="Q29" s="335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4">
        <v>0.52740193485343312</v>
      </c>
      <c r="K30" s="334">
        <v>1.5467106373504569</v>
      </c>
      <c r="L30" s="334">
        <v>2.9850489647906597</v>
      </c>
      <c r="M30" s="334">
        <v>5.6387737417139761</v>
      </c>
      <c r="N30" s="334">
        <v>2.0294791606328522</v>
      </c>
      <c r="O30" s="334">
        <v>5.8345983121270262</v>
      </c>
      <c r="P30" s="334">
        <v>6.8111740063168114</v>
      </c>
      <c r="Q30" s="335">
        <v>6.8628064626718333</v>
      </c>
      <c r="R30" s="73"/>
    </row>
    <row r="31" spans="2:18" ht="14.25" thickBot="1">
      <c r="I31" s="336"/>
      <c r="J31" s="337"/>
      <c r="K31" s="337"/>
      <c r="L31" s="337"/>
      <c r="M31" s="337"/>
      <c r="N31" s="337"/>
      <c r="O31" s="337"/>
      <c r="P31" s="337"/>
      <c r="Q31" s="338"/>
      <c r="R31" s="73"/>
    </row>
    <row r="32" spans="2:18" ht="14.45" customHeight="1">
      <c r="B32" s="481" t="str">
        <f>"IJG Money Market Index [single-month returns] - "&amp; TEXT(Map!$N$16, " mmmm yyyy")</f>
        <v>IJG Money Market Index [single-month returns] -  April 2022</v>
      </c>
      <c r="C32" s="482"/>
      <c r="D32" s="482"/>
      <c r="E32" s="482"/>
      <c r="F32" s="482"/>
      <c r="G32" s="483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1"/>
      <c r="D34" s="331"/>
      <c r="E34" s="331"/>
      <c r="F34" s="331"/>
      <c r="G34" s="332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4">
        <v>542.17751940049936</v>
      </c>
      <c r="D35" s="334">
        <v>539.56171224308343</v>
      </c>
      <c r="E35" s="334">
        <v>534.56893367880969</v>
      </c>
      <c r="F35" s="334">
        <v>527.65575680440691</v>
      </c>
      <c r="G35" s="335">
        <v>515.41273474596551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4"/>
      <c r="D36" s="334"/>
      <c r="E36" s="334"/>
      <c r="F36" s="334"/>
      <c r="G36" s="335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4">
        <v>404.6111131506965</v>
      </c>
      <c r="D37" s="334">
        <v>403.3519674414469</v>
      </c>
      <c r="E37" s="334">
        <v>400.92292047469556</v>
      </c>
      <c r="F37" s="334">
        <v>397.72400890769268</v>
      </c>
      <c r="G37" s="335">
        <v>392.48256098178723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4"/>
      <c r="D38" s="334"/>
      <c r="E38" s="334"/>
      <c r="F38" s="334"/>
      <c r="G38" s="335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4">
        <v>532.89613185707572</v>
      </c>
      <c r="D39" s="334">
        <v>530.5541316371573</v>
      </c>
      <c r="E39" s="334">
        <v>526.09079749771513</v>
      </c>
      <c r="F39" s="334">
        <v>519.75587619836858</v>
      </c>
      <c r="G39" s="335">
        <v>508.10111350554075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4"/>
      <c r="D40" s="334"/>
      <c r="E40" s="334"/>
      <c r="F40" s="334"/>
      <c r="G40" s="335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4">
        <v>558.17271522212627</v>
      </c>
      <c r="D41" s="334">
        <v>555.51275333423087</v>
      </c>
      <c r="E41" s="334">
        <v>550.40393393159184</v>
      </c>
      <c r="F41" s="334">
        <v>543.1674158691651</v>
      </c>
      <c r="G41" s="335">
        <v>530.27084364499342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4"/>
      <c r="D42" s="334"/>
      <c r="E42" s="334"/>
      <c r="F42" s="334"/>
      <c r="G42" s="335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4">
        <v>585.87664779132558</v>
      </c>
      <c r="D43" s="334">
        <v>582.80293384186098</v>
      </c>
      <c r="E43" s="334">
        <v>576.95285658601244</v>
      </c>
      <c r="F43" s="334">
        <v>568.89485772991156</v>
      </c>
      <c r="G43" s="335">
        <v>554.60379464815605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6"/>
      <c r="C44" s="341"/>
      <c r="D44" s="341"/>
      <c r="E44" s="341"/>
      <c r="F44" s="341"/>
      <c r="G44" s="342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1" t="s">
        <v>62</v>
      </c>
      <c r="C2" s="431"/>
      <c r="D2" s="431"/>
      <c r="E2" s="26"/>
      <c r="F2" s="26"/>
      <c r="G2" s="26"/>
      <c r="H2" s="26"/>
      <c r="I2" s="26"/>
      <c r="J2" s="26"/>
      <c r="K2" s="490" t="s">
        <v>7</v>
      </c>
      <c r="L2" s="490"/>
      <c r="O2" s="56"/>
      <c r="S2" s="56"/>
      <c r="U2" s="86">
        <f>Map!$N$16</f>
        <v>44681</v>
      </c>
    </row>
    <row r="3" spans="2:21" ht="14.25" thickBot="1"/>
    <row r="4" spans="2:21" ht="15" customHeight="1">
      <c r="B4" s="452" t="str">
        <f>"Namibian vs South African Yield Curve - "&amp; TEXT(Map!$N$16, " mmmm yyyy")</f>
        <v>Namibian vs South African Yield Curve -  April 2022</v>
      </c>
      <c r="C4" s="453"/>
      <c r="D4" s="453"/>
      <c r="E4" s="453"/>
      <c r="F4" s="454"/>
      <c r="G4" s="344"/>
      <c r="H4" s="487" t="s">
        <v>120</v>
      </c>
      <c r="I4" s="488"/>
      <c r="J4" s="488"/>
      <c r="K4" s="488"/>
      <c r="L4" s="489"/>
      <c r="M4" s="52"/>
      <c r="N4" s="52"/>
      <c r="O4" s="52"/>
      <c r="P4" s="52"/>
      <c r="Q4" s="52"/>
      <c r="R4" s="41"/>
      <c r="S4" s="41"/>
    </row>
    <row r="5" spans="2:21" ht="18.75">
      <c r="B5" s="345"/>
      <c r="C5" s="346"/>
      <c r="D5" s="346"/>
      <c r="E5" s="346"/>
      <c r="F5" s="347"/>
      <c r="G5" s="346"/>
      <c r="H5" s="345"/>
      <c r="I5" s="346"/>
      <c r="J5" s="346"/>
      <c r="K5" s="346"/>
      <c r="L5" s="347"/>
      <c r="M5" s="49"/>
      <c r="N5" s="49"/>
      <c r="O5" s="49"/>
      <c r="P5" s="49"/>
      <c r="Q5" s="49"/>
      <c r="R5" s="43"/>
      <c r="S5" s="43"/>
    </row>
    <row r="6" spans="2:21" ht="14.45" customHeight="1">
      <c r="B6" s="345"/>
      <c r="C6" s="348"/>
      <c r="D6" s="348"/>
      <c r="E6" s="348"/>
      <c r="F6" s="349"/>
      <c r="G6" s="348"/>
      <c r="H6" s="345"/>
      <c r="I6" s="348"/>
      <c r="J6" s="348"/>
      <c r="K6" s="348"/>
      <c r="L6" s="349"/>
      <c r="M6" s="50"/>
      <c r="N6" s="50"/>
      <c r="O6" s="50"/>
      <c r="P6" s="50"/>
      <c r="Q6" s="50"/>
      <c r="R6" s="35"/>
      <c r="S6" s="35"/>
    </row>
    <row r="7" spans="2:21" ht="14.45" customHeight="1">
      <c r="B7" s="350"/>
      <c r="C7" s="351"/>
      <c r="D7" s="351"/>
      <c r="E7" s="351"/>
      <c r="F7" s="352"/>
      <c r="G7" s="351"/>
      <c r="H7" s="350"/>
      <c r="I7" s="351"/>
      <c r="J7" s="351"/>
      <c r="K7" s="351"/>
      <c r="L7" s="352"/>
      <c r="M7" s="50"/>
      <c r="N7" s="50"/>
      <c r="O7" s="50"/>
      <c r="P7" s="50"/>
      <c r="Q7" s="50"/>
      <c r="R7" s="34"/>
      <c r="S7" s="34"/>
    </row>
    <row r="8" spans="2:21" ht="14.45" customHeight="1">
      <c r="B8" s="350"/>
      <c r="C8" s="351"/>
      <c r="D8" s="351"/>
      <c r="E8" s="351"/>
      <c r="F8" s="352"/>
      <c r="G8" s="351"/>
      <c r="H8" s="350"/>
      <c r="I8" s="351"/>
      <c r="J8" s="351"/>
      <c r="K8" s="351"/>
      <c r="L8" s="352"/>
      <c r="M8" s="50"/>
      <c r="N8" s="50"/>
      <c r="O8" s="50"/>
      <c r="P8" s="50"/>
      <c r="Q8" s="50"/>
      <c r="R8" s="35"/>
      <c r="S8" s="35"/>
    </row>
    <row r="9" spans="2:21" ht="14.45" customHeight="1">
      <c r="B9" s="350"/>
      <c r="C9" s="351"/>
      <c r="D9" s="351"/>
      <c r="E9" s="351"/>
      <c r="F9" s="352"/>
      <c r="G9" s="351"/>
      <c r="H9" s="350"/>
      <c r="I9" s="351"/>
      <c r="J9" s="351"/>
      <c r="K9" s="351"/>
      <c r="L9" s="352"/>
      <c r="M9" s="50"/>
      <c r="N9" s="50"/>
      <c r="O9" s="50"/>
      <c r="P9" s="50"/>
      <c r="Q9" s="50"/>
      <c r="R9" s="35"/>
      <c r="S9" s="35"/>
    </row>
    <row r="10" spans="2:21" ht="14.45" customHeight="1">
      <c r="B10" s="350"/>
      <c r="C10" s="351"/>
      <c r="D10" s="351"/>
      <c r="E10" s="351"/>
      <c r="F10" s="352"/>
      <c r="G10" s="351"/>
      <c r="H10" s="350"/>
      <c r="I10" s="351"/>
      <c r="J10" s="351"/>
      <c r="K10" s="351"/>
      <c r="L10" s="352"/>
      <c r="M10" s="50"/>
      <c r="N10" s="50"/>
      <c r="O10" s="50"/>
      <c r="P10" s="50"/>
      <c r="Q10" s="50"/>
      <c r="R10" s="35"/>
      <c r="S10" s="35"/>
    </row>
    <row r="11" spans="2:21" ht="14.45" customHeight="1">
      <c r="B11" s="350"/>
      <c r="C11" s="351"/>
      <c r="D11" s="351"/>
      <c r="E11" s="351"/>
      <c r="F11" s="352"/>
      <c r="G11" s="351"/>
      <c r="H11" s="350"/>
      <c r="I11" s="351"/>
      <c r="J11" s="351"/>
      <c r="K11" s="351"/>
      <c r="L11" s="352"/>
      <c r="M11" s="50"/>
      <c r="N11" s="50"/>
      <c r="O11" s="50"/>
      <c r="P11" s="50"/>
      <c r="Q11" s="50"/>
      <c r="R11" s="34"/>
      <c r="S11" s="34"/>
    </row>
    <row r="12" spans="2:21" ht="14.45" customHeight="1">
      <c r="B12" s="350"/>
      <c r="C12" s="351"/>
      <c r="D12" s="351"/>
      <c r="E12" s="351"/>
      <c r="F12" s="352"/>
      <c r="G12" s="351"/>
      <c r="H12" s="350"/>
      <c r="I12" s="351"/>
      <c r="J12" s="351"/>
      <c r="K12" s="351"/>
      <c r="L12" s="352"/>
      <c r="M12" s="50"/>
      <c r="N12" s="50"/>
      <c r="O12" s="50"/>
      <c r="P12" s="50"/>
      <c r="Q12" s="50"/>
      <c r="R12" s="35"/>
      <c r="S12" s="35"/>
    </row>
    <row r="13" spans="2:21" ht="14.45" customHeight="1">
      <c r="B13" s="350"/>
      <c r="C13" s="351"/>
      <c r="D13" s="351"/>
      <c r="E13" s="351"/>
      <c r="F13" s="352"/>
      <c r="G13" s="351"/>
      <c r="H13" s="350"/>
      <c r="I13" s="351"/>
      <c r="J13" s="351"/>
      <c r="K13" s="351"/>
      <c r="L13" s="352"/>
      <c r="M13" s="50"/>
      <c r="N13" s="50"/>
      <c r="O13" s="50"/>
      <c r="P13" s="50"/>
      <c r="Q13" s="50"/>
      <c r="R13" s="34"/>
      <c r="S13" s="34"/>
    </row>
    <row r="14" spans="2:21" ht="14.45" customHeight="1">
      <c r="B14" s="350"/>
      <c r="C14" s="351"/>
      <c r="D14" s="351"/>
      <c r="E14" s="351"/>
      <c r="F14" s="352"/>
      <c r="G14" s="351"/>
      <c r="H14" s="350"/>
      <c r="I14" s="351"/>
      <c r="J14" s="351"/>
      <c r="K14" s="351"/>
      <c r="L14" s="352"/>
      <c r="M14" s="50"/>
      <c r="N14" s="50"/>
      <c r="O14" s="50"/>
      <c r="P14" s="50"/>
      <c r="Q14" s="50"/>
      <c r="R14" s="35"/>
      <c r="S14" s="35"/>
    </row>
    <row r="15" spans="2:21" ht="14.45" customHeight="1">
      <c r="B15" s="353"/>
      <c r="C15" s="354"/>
      <c r="D15" s="354"/>
      <c r="E15" s="354"/>
      <c r="F15" s="355"/>
      <c r="G15" s="354"/>
      <c r="H15" s="353"/>
      <c r="I15" s="354"/>
      <c r="J15" s="354"/>
      <c r="K15" s="354"/>
      <c r="L15" s="355"/>
      <c r="M15" s="50"/>
      <c r="N15" s="50"/>
      <c r="O15" s="50"/>
      <c r="P15" s="50"/>
      <c r="Q15" s="50"/>
      <c r="R15" s="34"/>
      <c r="S15" s="34"/>
    </row>
    <row r="16" spans="2:21" ht="14.45" customHeight="1">
      <c r="B16" s="356"/>
      <c r="C16" s="354"/>
      <c r="D16" s="354"/>
      <c r="E16" s="354"/>
      <c r="F16" s="355"/>
      <c r="G16" s="354"/>
      <c r="H16" s="356"/>
      <c r="I16" s="354"/>
      <c r="J16" s="354"/>
      <c r="K16" s="354"/>
      <c r="L16" s="355"/>
      <c r="M16" s="50"/>
      <c r="N16" s="50"/>
      <c r="O16" s="50"/>
      <c r="P16" s="50"/>
      <c r="Q16" s="50"/>
      <c r="R16" s="35"/>
      <c r="S16" s="35"/>
    </row>
    <row r="17" spans="1:19" ht="14.45" customHeight="1">
      <c r="B17" s="357"/>
      <c r="C17" s="358"/>
      <c r="D17" s="358"/>
      <c r="E17" s="358"/>
      <c r="F17" s="359"/>
      <c r="G17" s="358"/>
      <c r="H17" s="357"/>
      <c r="I17" s="358"/>
      <c r="J17" s="358"/>
      <c r="K17" s="358"/>
      <c r="L17" s="359"/>
      <c r="M17" s="29"/>
      <c r="N17" s="29"/>
      <c r="O17" s="29"/>
      <c r="P17" s="29"/>
      <c r="Q17" s="29"/>
      <c r="R17" s="35"/>
      <c r="S17" s="35"/>
    </row>
    <row r="18" spans="1:19" ht="14.45" customHeight="1">
      <c r="B18" s="360"/>
      <c r="C18" s="358"/>
      <c r="D18" s="358"/>
      <c r="E18" s="358"/>
      <c r="F18" s="359"/>
      <c r="G18" s="358"/>
      <c r="H18" s="360"/>
      <c r="I18" s="358"/>
      <c r="J18" s="358"/>
      <c r="K18" s="358"/>
      <c r="L18" s="359"/>
      <c r="M18" s="27"/>
      <c r="N18" s="45"/>
      <c r="O18" s="34"/>
      <c r="P18" s="34"/>
      <c r="Q18" s="34"/>
      <c r="R18" s="35"/>
      <c r="S18" s="35"/>
    </row>
    <row r="19" spans="1:19" ht="14.45" customHeight="1">
      <c r="B19" s="361"/>
      <c r="C19" s="344"/>
      <c r="D19" s="344"/>
      <c r="E19" s="344"/>
      <c r="F19" s="362"/>
      <c r="G19" s="344"/>
      <c r="H19" s="361"/>
      <c r="I19" s="344"/>
      <c r="J19" s="344"/>
      <c r="K19" s="344"/>
      <c r="L19" s="362"/>
      <c r="M19" s="52"/>
      <c r="N19" s="52"/>
      <c r="O19" s="52"/>
      <c r="P19" s="52"/>
      <c r="Q19" s="4"/>
      <c r="R19" s="35"/>
      <c r="S19" s="35"/>
    </row>
    <row r="20" spans="1:19" ht="14.45" customHeight="1">
      <c r="B20" s="345"/>
      <c r="C20" s="346"/>
      <c r="D20" s="346"/>
      <c r="E20" s="346"/>
      <c r="F20" s="347"/>
      <c r="G20" s="346"/>
      <c r="H20" s="345"/>
      <c r="I20" s="346"/>
      <c r="J20" s="346"/>
      <c r="K20" s="346"/>
      <c r="L20" s="347"/>
      <c r="M20" s="49"/>
      <c r="N20" s="49"/>
      <c r="O20" s="49"/>
      <c r="P20" s="49"/>
      <c r="Q20" s="49"/>
      <c r="R20" s="35"/>
      <c r="S20" s="35"/>
    </row>
    <row r="21" spans="1:19" ht="14.45" customHeight="1">
      <c r="B21" s="345"/>
      <c r="C21" s="348"/>
      <c r="D21" s="348"/>
      <c r="E21" s="348"/>
      <c r="F21" s="349"/>
      <c r="G21" s="348"/>
      <c r="H21" s="345"/>
      <c r="I21" s="348"/>
      <c r="J21" s="348"/>
      <c r="K21" s="348"/>
      <c r="L21" s="349"/>
      <c r="M21" s="50"/>
      <c r="N21" s="50"/>
      <c r="O21" s="50"/>
      <c r="P21" s="50"/>
      <c r="Q21" s="50"/>
      <c r="R21" s="35"/>
      <c r="S21" s="35"/>
    </row>
    <row r="22" spans="1:19" ht="14.45" customHeight="1">
      <c r="B22" s="350"/>
      <c r="C22" s="363"/>
      <c r="D22" s="363"/>
      <c r="E22" s="363"/>
      <c r="F22" s="364"/>
      <c r="G22" s="363"/>
      <c r="H22" s="350"/>
      <c r="I22" s="363"/>
      <c r="J22" s="363"/>
      <c r="K22" s="363"/>
      <c r="L22" s="364"/>
      <c r="M22" s="50"/>
      <c r="N22" s="50"/>
      <c r="O22" s="50"/>
      <c r="P22" s="50"/>
      <c r="Q22" s="50"/>
      <c r="R22" s="35"/>
      <c r="S22" s="35"/>
    </row>
    <row r="23" spans="1:19" ht="14.45" customHeight="1">
      <c r="B23" s="350"/>
      <c r="C23" s="351"/>
      <c r="D23" s="351"/>
      <c r="E23" s="351"/>
      <c r="F23" s="352"/>
      <c r="G23" s="351"/>
      <c r="H23" s="350"/>
      <c r="I23" s="351"/>
      <c r="J23" s="351"/>
      <c r="K23" s="351"/>
      <c r="L23" s="352"/>
      <c r="M23" s="50"/>
      <c r="N23" s="50"/>
      <c r="O23" s="50"/>
      <c r="P23" s="50"/>
      <c r="Q23" s="50"/>
      <c r="R23" s="35"/>
      <c r="S23" s="35"/>
    </row>
    <row r="24" spans="1:19" ht="15" customHeight="1">
      <c r="B24" s="350"/>
      <c r="C24" s="351"/>
      <c r="D24" s="351"/>
      <c r="E24" s="351"/>
      <c r="F24" s="352"/>
      <c r="G24" s="351"/>
      <c r="H24" s="350"/>
      <c r="I24" s="351"/>
      <c r="J24" s="351"/>
      <c r="K24" s="351"/>
      <c r="L24" s="352"/>
      <c r="M24" s="50"/>
      <c r="N24" s="50"/>
      <c r="O24" s="50"/>
      <c r="P24" s="50"/>
      <c r="Q24" s="50"/>
      <c r="R24" s="35"/>
      <c r="S24" s="35"/>
    </row>
    <row r="25" spans="1:19" ht="18.75">
      <c r="B25" s="350"/>
      <c r="C25" s="351"/>
      <c r="D25" s="351"/>
      <c r="E25" s="351"/>
      <c r="F25" s="352"/>
      <c r="G25" s="351"/>
      <c r="H25" s="350"/>
      <c r="I25" s="351"/>
      <c r="J25" s="351"/>
      <c r="K25" s="351"/>
      <c r="L25" s="352"/>
      <c r="M25" s="50"/>
      <c r="N25" s="50"/>
      <c r="O25" s="50"/>
      <c r="P25" s="50"/>
      <c r="Q25" s="50"/>
      <c r="R25" s="27"/>
      <c r="S25" s="27"/>
    </row>
    <row r="26" spans="1:19" ht="15" customHeight="1">
      <c r="B26" s="350"/>
      <c r="C26" s="351"/>
      <c r="D26" s="351"/>
      <c r="E26" s="351"/>
      <c r="F26" s="352"/>
      <c r="G26" s="351"/>
      <c r="H26" s="350"/>
      <c r="I26" s="351"/>
      <c r="J26" s="351"/>
      <c r="K26" s="351"/>
      <c r="L26" s="352"/>
      <c r="M26" s="50"/>
      <c r="N26" s="50"/>
      <c r="O26" s="50"/>
      <c r="P26" s="50"/>
      <c r="Q26" s="50"/>
      <c r="R26" s="41"/>
      <c r="S26" s="41"/>
    </row>
    <row r="27" spans="1:19" ht="14.45" customHeight="1">
      <c r="B27" s="350"/>
      <c r="C27" s="351"/>
      <c r="D27" s="351"/>
      <c r="E27" s="351"/>
      <c r="F27" s="352"/>
      <c r="G27" s="351"/>
      <c r="H27" s="350"/>
      <c r="I27" s="351"/>
      <c r="J27" s="351"/>
      <c r="K27" s="351"/>
      <c r="L27" s="352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5"/>
      <c r="C28" s="366"/>
      <c r="D28" s="366"/>
      <c r="E28" s="366"/>
      <c r="F28" s="367"/>
      <c r="G28" s="351"/>
      <c r="H28" s="365"/>
      <c r="I28" s="366"/>
      <c r="J28" s="366"/>
      <c r="K28" s="366"/>
      <c r="L28" s="367"/>
      <c r="M28" s="50"/>
      <c r="N28" s="50"/>
      <c r="O28" s="50"/>
      <c r="P28" s="50"/>
      <c r="Q28" s="50"/>
      <c r="R28" s="35"/>
      <c r="S28" s="35"/>
    </row>
    <row r="29" spans="1:19" ht="18.75">
      <c r="B29" s="368" t="s">
        <v>29</v>
      </c>
      <c r="C29" s="37"/>
      <c r="D29" s="37"/>
      <c r="E29" s="29"/>
      <c r="F29" s="37"/>
      <c r="G29" s="29"/>
      <c r="H29" s="368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9" t="s">
        <v>73</v>
      </c>
      <c r="C31" s="370"/>
      <c r="D31" s="370"/>
      <c r="E31" s="370"/>
      <c r="F31" s="371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2"/>
      <c r="C32" s="373" t="s">
        <v>85</v>
      </c>
      <c r="D32" s="373" t="s">
        <v>86</v>
      </c>
      <c r="E32" s="373" t="s">
        <v>87</v>
      </c>
      <c r="F32" s="374" t="s">
        <v>125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5" t="s">
        <v>130</v>
      </c>
      <c r="C33" s="376" t="s">
        <v>118</v>
      </c>
      <c r="D33" s="377">
        <v>45214</v>
      </c>
      <c r="E33" s="378">
        <v>8.8499999999999995E-2</v>
      </c>
      <c r="F33" s="379">
        <v>1.3569922539453838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5" t="s">
        <v>74</v>
      </c>
      <c r="C34" s="376" t="s">
        <v>75</v>
      </c>
      <c r="D34" s="377">
        <v>45580</v>
      </c>
      <c r="E34" s="378">
        <v>0.105</v>
      </c>
      <c r="F34" s="379">
        <v>2.1525217073242686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5" t="s">
        <v>110</v>
      </c>
      <c r="C35" s="376" t="s">
        <v>75</v>
      </c>
      <c r="D35" s="377">
        <v>45762</v>
      </c>
      <c r="E35" s="378">
        <v>8.5000000000000006E-2</v>
      </c>
      <c r="F35" s="379">
        <v>2.5725757582349251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5" t="s">
        <v>135</v>
      </c>
      <c r="C36" s="376" t="s">
        <v>75</v>
      </c>
      <c r="D36" s="377">
        <v>45763</v>
      </c>
      <c r="E36" s="378">
        <v>8.5000000000000006E-2</v>
      </c>
      <c r="F36" s="379">
        <v>3.291405227912148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5" t="s">
        <v>88</v>
      </c>
      <c r="C37" s="376" t="s">
        <v>75</v>
      </c>
      <c r="D37" s="377">
        <v>46402</v>
      </c>
      <c r="E37" s="378">
        <v>0.08</v>
      </c>
      <c r="F37" s="379">
        <v>3.744345810328837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5" t="s">
        <v>89</v>
      </c>
      <c r="C38" s="376" t="s">
        <v>126</v>
      </c>
      <c r="D38" s="377">
        <v>47498</v>
      </c>
      <c r="E38" s="378">
        <v>0.08</v>
      </c>
      <c r="F38" s="379">
        <v>5.2610972198119734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5" t="s">
        <v>111</v>
      </c>
      <c r="C39" s="376" t="s">
        <v>90</v>
      </c>
      <c r="D39" s="377">
        <v>48319</v>
      </c>
      <c r="E39" s="378">
        <v>0.09</v>
      </c>
      <c r="F39" s="379">
        <v>6.03908403924172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5" t="s">
        <v>112</v>
      </c>
      <c r="C40" s="376" t="s">
        <v>127</v>
      </c>
      <c r="D40" s="377">
        <v>49505</v>
      </c>
      <c r="E40" s="378">
        <v>9.5000000000000001E-2</v>
      </c>
      <c r="F40" s="379">
        <v>6.5484467059163958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5" t="s">
        <v>113</v>
      </c>
      <c r="C41" s="376" t="s">
        <v>115</v>
      </c>
      <c r="D41" s="377">
        <v>50236</v>
      </c>
      <c r="E41" s="378">
        <v>9.5000000000000001E-2</v>
      </c>
      <c r="F41" s="379">
        <v>6.6417698701955494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5" t="s">
        <v>114</v>
      </c>
      <c r="C42" s="376" t="s">
        <v>116</v>
      </c>
      <c r="D42" s="377">
        <v>51424</v>
      </c>
      <c r="E42" s="378">
        <v>9.8000000000000004E-2</v>
      </c>
      <c r="F42" s="379">
        <v>7.1430167230807964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5" t="s">
        <v>132</v>
      </c>
      <c r="C43" s="376" t="s">
        <v>119</v>
      </c>
      <c r="D43" s="377">
        <v>52427</v>
      </c>
      <c r="E43" s="378">
        <v>0.1</v>
      </c>
      <c r="F43" s="379">
        <v>6.7534493476809665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5" t="s">
        <v>117</v>
      </c>
      <c r="C44" s="376" t="s">
        <v>119</v>
      </c>
      <c r="D44" s="377">
        <v>53158</v>
      </c>
      <c r="E44" s="378">
        <v>9.8500000000000004E-2</v>
      </c>
      <c r="F44" s="379">
        <v>6.7127392413094551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5" t="s">
        <v>136</v>
      </c>
      <c r="C45" s="376" t="s">
        <v>137</v>
      </c>
      <c r="D45" s="377">
        <v>54346</v>
      </c>
      <c r="E45" s="378">
        <v>0.1</v>
      </c>
      <c r="F45" s="379">
        <v>6.9777107820318136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80" t="s">
        <v>133</v>
      </c>
      <c r="C46" s="381" t="s">
        <v>137</v>
      </c>
      <c r="D46" s="381">
        <v>54984</v>
      </c>
      <c r="E46" s="382">
        <v>0.10249999999999999</v>
      </c>
      <c r="F46" s="383">
        <v>6.7535721297436018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84" t="s">
        <v>29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2022-05-03T11:09:01Z</dcterms:modified>
</cp:coreProperties>
</file>