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2\"/>
    </mc:Choice>
  </mc:AlternateContent>
  <xr:revisionPtr revIDLastSave="0" documentId="13_ncr:1_{4F061BAE-14D0-41BB-B52C-65CB223EAA69}" xr6:coauthVersionLast="47" xr6:coauthVersionMax="47" xr10:uidLastSave="{00000000-0000-0000-0000-000000000000}"/>
  <bookViews>
    <workbookView xWindow="28680" yWindow="-120" windowWidth="29040" windowHeight="1584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P85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112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10" l="1"/>
  <c r="C51" i="2"/>
  <c r="C7" i="4"/>
  <c r="C9" i="4" l="1"/>
  <c r="C9" i="10"/>
  <c r="J7" i="10"/>
  <c r="I51" i="2"/>
  <c r="J7" i="4"/>
  <c r="J11" i="4"/>
  <c r="J11" i="10"/>
  <c r="I9" i="10"/>
  <c r="I9" i="4"/>
  <c r="I7" i="10"/>
  <c r="I7" i="4"/>
  <c r="H51" i="2"/>
  <c r="I11" i="4"/>
  <c r="I11" i="10"/>
  <c r="H11" i="10"/>
  <c r="H11" i="4"/>
  <c r="H9" i="10"/>
  <c r="H9" i="4"/>
  <c r="G51" i="2"/>
  <c r="H7" i="4"/>
  <c r="H7" i="10"/>
  <c r="J9" i="10"/>
  <c r="J9" i="4"/>
  <c r="G9" i="4"/>
  <c r="G9" i="10"/>
  <c r="G7" i="10"/>
  <c r="F51" i="2"/>
  <c r="G7" i="4"/>
  <c r="C11" i="4"/>
  <c r="C11" i="10"/>
  <c r="F11" i="10"/>
  <c r="F11" i="4"/>
  <c r="F9" i="4"/>
  <c r="F9" i="10"/>
  <c r="E51" i="2"/>
  <c r="F7" i="4"/>
  <c r="F7" i="10"/>
  <c r="C26" i="4"/>
  <c r="M7" i="10"/>
  <c r="G11" i="4"/>
  <c r="G11" i="10"/>
  <c r="E11" i="4"/>
  <c r="E11" i="10"/>
  <c r="E9" i="10"/>
  <c r="E9" i="4"/>
  <c r="E7" i="10"/>
  <c r="E7" i="4"/>
  <c r="D26" i="4"/>
  <c r="N7" i="10"/>
  <c r="D11" i="10"/>
  <c r="D11" i="4"/>
  <c r="D9" i="10"/>
  <c r="D9" i="4"/>
  <c r="D7" i="10"/>
  <c r="D7" i="4"/>
  <c r="D51" i="2"/>
  <c r="C28" i="4" l="1"/>
  <c r="M9" i="10"/>
  <c r="S9" i="10"/>
  <c r="I28" i="4"/>
  <c r="N11" i="10"/>
  <c r="D30" i="4"/>
  <c r="H26" i="4"/>
  <c r="R7" i="10"/>
  <c r="H28" i="4"/>
  <c r="R9" i="10"/>
  <c r="T9" i="10"/>
  <c r="J28" i="4"/>
  <c r="G30" i="4"/>
  <c r="Q11" i="10"/>
  <c r="O9" i="10"/>
  <c r="E28" i="4"/>
  <c r="M11" i="10"/>
  <c r="C30" i="4"/>
  <c r="G28" i="4"/>
  <c r="Q9" i="10"/>
  <c r="I26" i="4"/>
  <c r="S7" i="10"/>
  <c r="J26" i="4"/>
  <c r="T7" i="10"/>
  <c r="P7" i="10"/>
  <c r="F26" i="4"/>
  <c r="R11" i="10"/>
  <c r="H30" i="4"/>
  <c r="I30" i="4"/>
  <c r="S11" i="10"/>
  <c r="T11" i="10"/>
  <c r="J30" i="4"/>
  <c r="G26" i="4"/>
  <c r="Q7" i="10"/>
  <c r="D28" i="4"/>
  <c r="N9" i="10"/>
  <c r="P9" i="10"/>
  <c r="F28" i="4"/>
  <c r="F30" i="4"/>
  <c r="P11" i="10"/>
  <c r="E30" i="4"/>
  <c r="O11" i="10"/>
  <c r="O7" i="10"/>
  <c r="E26" i="4"/>
  <c r="H52" i="2"/>
  <c r="G52" i="2"/>
  <c r="I52" i="2" l="1"/>
  <c r="F52" i="2" l="1"/>
  <c r="C52" i="2"/>
  <c r="E52" i="2"/>
  <c r="D52" i="2"/>
</calcChain>
</file>

<file path=xl/sharedStrings.xml><?xml version="1.0" encoding="utf-8"?>
<sst xmlns="http://schemas.openxmlformats.org/spreadsheetml/2006/main" count="42400" uniqueCount="206">
  <si>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</si>
  <si>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</si>
  <si>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</si>
  <si>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</si>
  <si>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</si>
  <si>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</si>
  <si>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</si>
  <si>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</si>
  <si>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</si>
  <si>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</si>
  <si>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</si>
  <si>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</si>
  <si>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</si>
  <si>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</si>
  <si>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</si>
  <si>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</si>
  <si>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</si>
  <si>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</si>
  <si>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</si>
  <si>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</si>
  <si>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</si>
  <si>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</si>
  <si>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</si>
  <si>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</si>
  <si>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</si>
  <si>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</si>
  <si>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</si>
  <si>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</si>
  <si>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</si>
  <si>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</si>
  <si>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</si>
  <si>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</si>
  <si>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</si>
  <si>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</si>
  <si>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</si>
  <si>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</si>
  <si>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</si>
  <si>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</si>
  <si>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</si>
  <si>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</si>
  <si>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</si>
  <si>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</si>
  <si>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</si>
  <si>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</si>
  <si>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</si>
  <si>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</si>
  <si>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</si>
  <si>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</si>
  <si>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</si>
  <si>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</si>
  <si>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</si>
  <si>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</si>
  <si>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</si>
  <si>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</si>
  <si>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</si>
  <si>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</si>
  <si>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</si>
  <si>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</si>
  <si>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</si>
  <si>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</si>
  <si>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</si>
  <si>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</si>
  <si>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</si>
  <si>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</si>
  <si>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</si>
  <si>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</si>
  <si>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</si>
  <si>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</si>
  <si>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</si>
  <si>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</si>
  <si>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</si>
  <si>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</si>
  <si>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</si>
  <si>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</si>
  <si>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</si>
  <si>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</si>
  <si>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</si>
  <si>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</si>
  <si>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</si>
  <si>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</si>
  <si>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</si>
  <si>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</si>
  <si>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</si>
  <si>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</si>
  <si>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</si>
  <si>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</si>
  <si>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</si>
  <si>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</si>
  <si>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</si>
  <si>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</si>
  <si>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</si>
  <si>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</si>
  <si>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</si>
  <si>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</si>
  <si>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</si>
  <si>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</si>
  <si>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</si>
  <si>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</si>
  <si>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</si>
  <si>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</si>
  <si>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</si>
  <si>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</si>
  <si>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</si>
  <si>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</si>
  <si>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</si>
  <si>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</si>
  <si>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</si>
  <si>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</si>
  <si>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</si>
  <si>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</si>
  <si>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</si>
  <si>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</si>
  <si>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</si>
  <si>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</si>
  <si>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</si>
  <si>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</si>
  <si>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</si>
  <si>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</si>
  <si>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</si>
  <si>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</si>
  <si>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</si>
  <si>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</si>
  <si>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</si>
  <si>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</si>
  <si>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</si>
  <si>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</si>
  <si>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</si>
  <si>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</si>
  <si>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</si>
  <si>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</si>
  <si>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</si>
  <si>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</si>
  <si>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</si>
  <si>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</si>
  <si>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</si>
  <si>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</si>
  <si>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</si>
  <si>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</si>
  <si>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</si>
  <si>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+264 61 383 500</t>
  </si>
  <si>
    <t>hugo@ijg.net</t>
  </si>
  <si>
    <t xml:space="preserve">The NSX Overall Index closed at 1874.10 points at the end of March,  up from 1782.69 points in February, gaining 6.7% m/m on a total return basis in March compared to a 10.0% m/m  increase  in February. The NSX Local Index decreased 0.7% m/m compared to a 0.7% m/m increase in February. Over the last 12 months the NSX Overall Index returned 47.7% against 22.0% for the Local Index. The best performing share on the NSX in March was Letshego Holdings (Namibia) Ltd, gaining 58.2%, while SBN Holdings Limited was the worst performer, dropping 16.1%.
The IJG All Bond Index (including Corporate Bonds) rose 0.73% m/m in March after a 0.91% m/m decrease in February. Namibian bond premiums relative to SA yields generally decreased in March. The GC23 premium decreased by 21bps to 145bps; the GC24 premium decreased by 1bps to -51bps; the GC25 premium decreased by 3bps to -9bps; the GC26 premium decreased by 16bps to 58bps; the GC27 premium decreased by 12bps to 86bps; the GC30 premium decreased by 14bps to 126bps; the GC32 premium decreased by 19bps to 211bps; the GC35 premium increased by 10bps to 221bps; the GC37 premium decreased by 31bps to 279bps; the GC40 premium increased by 1bps to 254bps; the GC43 premium increased by 1bps to 310bps; the GC45 premium decreased by 7bps to 320bps; the GC48 premium increased by 2bps to 365bps; and the GC50 premium increased by 47bps to 339bps.
The IJG Money Market Index (including NCD’s) increased 0.41% m/m in March after rising by 0.36% m/m in February.
</t>
  </si>
  <si>
    <t>Suzette Agustinus</t>
  </si>
  <si>
    <t>suzette@ijg.net</t>
  </si>
  <si>
    <t>BWFK22</t>
  </si>
  <si>
    <t>BWFH22</t>
  </si>
  <si>
    <t>BWFi23</t>
  </si>
  <si>
    <t>BWFL23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</si>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</sst>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6.7439999999999944E-2</c:v>
                </c:pt>
                <c:pt idx="1">
                  <c:v>-7.1280000000000232E-3</c:v>
                </c:pt>
                <c:pt idx="2">
                  <c:v>7.2627985636988246E-3</c:v>
                </c:pt>
                <c:pt idx="3">
                  <c:v>4.1147739250866344E-3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0.21120809640987193</c:v>
                </c:pt>
                <c:pt idx="1">
                  <c:v>-2.0683936196884134E-2</c:v>
                </c:pt>
                <c:pt idx="2">
                  <c:v>-2.36097772424948E-4</c:v>
                </c:pt>
                <c:pt idx="3">
                  <c:v>1.1709151578649157E-2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0.47681741029796898</c:v>
                </c:pt>
                <c:pt idx="1">
                  <c:v>0.22032569490421275</c:v>
                </c:pt>
                <c:pt idx="2">
                  <c:v>5.7675153333431206E-2</c:v>
                </c:pt>
                <c:pt idx="3">
                  <c:v>4.3577132615312264E-2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0.21120809640987193</c:v>
                </c:pt>
                <c:pt idx="1">
                  <c:v>-2.0683936196884134E-2</c:v>
                </c:pt>
                <c:pt idx="2">
                  <c:v>4.4175727474173643E-2</c:v>
                </c:pt>
                <c:pt idx="3">
                  <c:v>1.1709151578649157E-2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0.17727824624385177</c:v>
                </c:pt>
                <c:pt idx="1">
                  <c:v>-2.2886571841712389E-2</c:v>
                </c:pt>
                <c:pt idx="2">
                  <c:v>8.7609747679743499E-2</c:v>
                </c:pt>
                <c:pt idx="3">
                  <c:v>5.5910207686897584E-2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0.16886442308408434</c:v>
                </c:pt>
                <c:pt idx="1">
                  <c:v>2.0672223591345462E-2</c:v>
                </c:pt>
                <c:pt idx="2">
                  <c:v>0.10387411918046376</c:v>
                </c:pt>
                <c:pt idx="3">
                  <c:v>6.5431606174322976E-2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0.12067814452045432</c:v>
                </c:pt>
                <c:pt idx="1">
                  <c:v>0.1322084630697089</c:v>
                </c:pt>
                <c:pt idx="2">
                  <c:v>9.1556936768223837E-2</c:v>
                </c:pt>
                <c:pt idx="3">
                  <c:v>6.438254054246606E-2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6257568452397"/>
          <c:y val="0.10771889737069183"/>
          <c:w val="0.84195040719394298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E0628023-4BC4-4341-8D01-1B6A16E9900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F7-45AE-9CD4-7ACB84C74FBC}"/>
                </c:ext>
              </c:extLst>
            </c:dLbl>
            <c:dLbl>
              <c:idx val="1"/>
              <c:layout>
                <c:manualLayout>
                  <c:x val="-6.8964601846833631E-2"/>
                  <c:y val="-4.4732566951820672E-2"/>
                </c:manualLayout>
              </c:layout>
              <c:tx>
                <c:rich>
                  <a:bodyPr/>
                  <a:lstStyle/>
                  <a:p>
                    <a:fld id="{FD4C8A0F-15D2-44D5-8377-1BEBA108A6B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F7-45AE-9CD4-7ACB84C74FBC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E2EA0C5E-7B60-46AA-84B1-9911BE6C79F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F7-45AE-9CD4-7ACB84C74F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5DCE53-3BA8-4D16-8C9C-7D77F50A9EE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F7-45AE-9CD4-7ACB84C74FBC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74DF9C07-262A-4C5A-B249-602448A6977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F7-45AE-9CD4-7ACB84C74F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462D8D-1472-4718-A06F-A2D08AE7A83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8F7-45AE-9CD4-7ACB84C74F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B2A2E11-C5A1-4C06-8E34-B67C9BAB2FA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8F7-45AE-9CD4-7ACB84C74F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753B95C-B105-46B6-9FB7-67831FB4B3F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8F7-45AE-9CD4-7ACB84C74F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B4196E-F961-4C41-8420-5C64F190F46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8F7-45AE-9CD4-7ACB84C74F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898EC86-912D-44F0-B181-C7ED0B9546A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F7-45AE-9CD4-7ACB84C74F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136199C-BE92-4516-A11C-91B1AFBAEA8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F7-45AE-9CD4-7ACB84C74F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57E13F4-1F59-48A9-B3C5-46F4A9F30A6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8F7-45AE-9CD4-7ACB84C74F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F06E606-0D7E-4C23-81E3-744E6032ECE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8F7-45AE-9CD4-7ACB84C74FB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40E1167-269C-483E-BDF8-D9522707F91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1.5416666666666667</c:v>
              </c:pt>
              <c:pt idx="1">
                <c:v>2.5416666666666665</c:v>
              </c:pt>
              <c:pt idx="2">
                <c:v>3.0416666666666665</c:v>
              </c:pt>
              <c:pt idx="3">
                <c:v>4.041666666666667</c:v>
              </c:pt>
              <c:pt idx="4">
                <c:v>4.791666666666667</c:v>
              </c:pt>
              <c:pt idx="5">
                <c:v>7.791666666666667</c:v>
              </c:pt>
              <c:pt idx="6">
                <c:v>10.041666666666666</c:v>
              </c:pt>
              <c:pt idx="7">
                <c:v>13.291666666666666</c:v>
              </c:pt>
              <c:pt idx="8">
                <c:v>15.291666666666666</c:v>
              </c:pt>
              <c:pt idx="9">
                <c:v>18.541666666666668</c:v>
              </c:pt>
              <c:pt idx="10">
                <c:v>21.291666666666668</c:v>
              </c:pt>
              <c:pt idx="11">
                <c:v>23.291666666666668</c:v>
              </c:pt>
              <c:pt idx="12">
                <c:v>26.541666666666668</c:v>
              </c:pt>
              <c:pt idx="13">
                <c:v>28.291666666666668</c:v>
              </c:pt>
            </c:numLit>
          </c:xVal>
          <c:yVal>
            <c:numLit>
              <c:formatCode>General</c:formatCode>
              <c:ptCount val="14"/>
              <c:pt idx="0">
                <c:v>6.84</c:v>
              </c:pt>
              <c:pt idx="1">
                <c:v>7.6150000000000002</c:v>
              </c:pt>
              <c:pt idx="2">
                <c:v>8.0350000000000001</c:v>
              </c:pt>
              <c:pt idx="3">
                <c:v>8.7050000000000001</c:v>
              </c:pt>
              <c:pt idx="4">
                <c:v>8.9849999999999994</c:v>
              </c:pt>
              <c:pt idx="5">
                <c:v>10.84</c:v>
              </c:pt>
              <c:pt idx="6">
                <c:v>11.934999999999999</c:v>
              </c:pt>
              <c:pt idx="7">
                <c:v>12.5</c:v>
              </c:pt>
              <c:pt idx="8">
                <c:v>13.265000000000001</c:v>
              </c:pt>
              <c:pt idx="9">
                <c:v>13.105</c:v>
              </c:pt>
              <c:pt idx="10">
                <c:v>13.7</c:v>
              </c:pt>
              <c:pt idx="11">
                <c:v>13.800999999999998</c:v>
              </c:pt>
              <c:pt idx="12">
                <c:v>14.199960000000001</c:v>
              </c:pt>
              <c:pt idx="13">
                <c:v>13.93791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{"GC23","GC24","GC25","GC26","GC27","GC30","GC32","GC35","GC37","GC40","GC43","GC45","GC48","GC50"}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8F7-45AE-9CD4-7ACB84C74FB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656EFAF-5AFE-4750-820A-97FC1FAE18B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F7-45AE-9CD4-7ACB84C74FBC}"/>
                </c:ext>
              </c:extLst>
            </c:dLbl>
            <c:dLbl>
              <c:idx val="1"/>
              <c:layout>
                <c:manualLayout>
                  <c:x val="-8.3837422072685092E-3"/>
                  <c:y val="0"/>
                </c:manualLayout>
              </c:layout>
              <c:tx>
                <c:rich>
                  <a:bodyPr/>
                  <a:lstStyle/>
                  <a:p>
                    <a:fld id="{ADE49B12-778B-4C12-99AB-38A4A7192E5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8F7-45AE-9CD4-7ACB84C74FBC}"/>
                </c:ext>
              </c:extLst>
            </c:dLbl>
            <c:dLbl>
              <c:idx val="2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981404A7-BA38-4D74-A91D-00A479350FF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8F7-45AE-9CD4-7ACB84C74FBC}"/>
                </c:ext>
              </c:extLst>
            </c:dLbl>
            <c:dLbl>
              <c:idx val="3"/>
              <c:layout>
                <c:manualLayout>
                  <c:x val="3.8785995976687054E-2"/>
                  <c:y val="9.6666674278215823E-3"/>
                </c:manualLayout>
              </c:layout>
              <c:tx>
                <c:rich>
                  <a:bodyPr/>
                  <a:lstStyle/>
                  <a:p>
                    <a:fld id="{5EEE4419-DF93-421F-8EB7-105A2980710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8F7-45AE-9CD4-7ACB84C74FBC}"/>
                </c:ext>
              </c:extLst>
            </c:dLbl>
            <c:dLbl>
              <c:idx val="4"/>
              <c:layout>
                <c:manualLayout>
                  <c:x val="-6.9456768179790365E-2"/>
                  <c:y val="-5.1555559615048437E-2"/>
                </c:manualLayout>
              </c:layout>
              <c:tx>
                <c:rich>
                  <a:bodyPr/>
                  <a:lstStyle/>
                  <a:p>
                    <a:fld id="{FA287682-13D9-43C6-93A6-1FC29DDEFEB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8F7-45AE-9CD4-7ACB84C74FBC}"/>
                </c:ext>
              </c:extLst>
            </c:dLbl>
            <c:dLbl>
              <c:idx val="5"/>
              <c:layout>
                <c:manualLayout>
                  <c:x val="-9.7308214291335682E-2"/>
                  <c:y val="1.6111112379702638E-2"/>
                </c:manualLayout>
              </c:layout>
              <c:tx>
                <c:rich>
                  <a:bodyPr/>
                  <a:lstStyle/>
                  <a:p>
                    <a:fld id="{F20F907E-A43D-4216-BE7F-6019D9C5533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8F7-45AE-9CD4-7ACB84C74FBC}"/>
                </c:ext>
              </c:extLst>
            </c:dLbl>
            <c:dLbl>
              <c:idx val="6"/>
              <c:layout>
                <c:manualLayout>
                  <c:x val="-6.44892946187543E-2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F6441507-463D-4B0F-98EE-B21CBF20220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8F7-45AE-9CD4-7ACB84C74FBC}"/>
                </c:ext>
              </c:extLst>
            </c:dLbl>
            <c:dLbl>
              <c:idx val="7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C720A7F1-29A0-42D6-80D9-85CD72CB19A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8F7-45AE-9CD4-7ACB84C74FBC}"/>
                </c:ext>
              </c:extLst>
            </c:dLbl>
            <c:dLbl>
              <c:idx val="8"/>
              <c:layout>
                <c:manualLayout>
                  <c:x val="-5.3278708743481736E-2"/>
                  <c:y val="2.8121883229194598E-2"/>
                </c:manualLayout>
              </c:layout>
              <c:tx>
                <c:rich>
                  <a:bodyPr/>
                  <a:lstStyle/>
                  <a:p>
                    <a:fld id="{D213A70D-741D-4EFB-9C7A-3D5FD9E99A5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Lit>
              <c:formatCode>General</c:formatCode>
              <c:ptCount val="9"/>
              <c:pt idx="0">
                <c:v>1.4972222222222222</c:v>
              </c:pt>
              <c:pt idx="1">
                <c:v>1.6777777777777778</c:v>
              </c:pt>
              <c:pt idx="2">
                <c:v>7.3361111111111112</c:v>
              </c:pt>
              <c:pt idx="3">
                <c:v>7.9111111111111114</c:v>
              </c:pt>
            </c:numLit>
          </c:xVal>
          <c:yVal>
            <c:numLit>
              <c:formatCode>General</c:formatCode>
              <c:ptCount val="9"/>
              <c:pt idx="0">
                <c:v>6.69</c:v>
              </c:pt>
              <c:pt idx="1">
                <c:v>6.04</c:v>
              </c:pt>
              <c:pt idx="2">
                <c:v>8.5350000000000001</c:v>
              </c:pt>
              <c:pt idx="3">
                <c:v>8.1503700000000006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{"NWC22","BWFH22","BWFK22","BWFi23","DBN23","NEDNAM01","NEDX2030","","","","","","","","","","","",""}</c15:f>
                <c15:dlblRangeCache>
                  <c:ptCount val="19"/>
                  <c:pt idx="0">
                    <c:v>NWC22</c:v>
                  </c:pt>
                  <c:pt idx="1">
                    <c:v>BWFH22</c:v>
                  </c:pt>
                  <c:pt idx="2">
                    <c:v>BWFK22</c:v>
                  </c:pt>
                  <c:pt idx="3">
                    <c:v>BWFi23</c:v>
                  </c:pt>
                  <c:pt idx="4">
                    <c:v>DBN23</c:v>
                  </c:pt>
                  <c:pt idx="5">
                    <c:v>NEDNAM01</c:v>
                  </c:pt>
                  <c:pt idx="6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38F7-45AE-9CD4-7ACB84C7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104.27914158913363</c:v>
              </c:pt>
              <c:pt idx="35">
                <c:v>102.01256464102573</c:v>
              </c:pt>
              <c:pt idx="36">
                <c:v>102.9300120158405</c:v>
              </c:pt>
              <c:pt idx="37">
                <c:v>106.94685696496501</c:v>
              </c:pt>
              <c:pt idx="38">
                <c:v>104.46874506326196</c:v>
              </c:pt>
              <c:pt idx="39">
                <c:v>100.32829805099161</c:v>
              </c:pt>
              <c:pt idx="40">
                <c:v>103.08236784361227</c:v>
              </c:pt>
              <c:pt idx="41">
                <c:v>105.14248886299004</c:v>
              </c:pt>
              <c:pt idx="42">
                <c:v>103.95287754272806</c:v>
              </c:pt>
              <c:pt idx="43">
                <c:v>105.84613112681693</c:v>
              </c:pt>
              <c:pt idx="44">
                <c:v>111.14807879900232</c:v>
              </c:pt>
              <c:pt idx="45">
                <c:v>111.34565371083683</c:v>
              </c:pt>
              <c:pt idx="46">
                <c:v>116.25768298057385</c:v>
              </c:pt>
              <c:pt idx="47">
                <c:v>108.4249995316153</c:v>
              </c:pt>
              <c:pt idx="48">
                <c:v>106.35796017444589</c:v>
              </c:pt>
              <c:pt idx="49">
                <c:v>105.36327347986821</c:v>
              </c:pt>
              <c:pt idx="50">
                <c:v>101.0061601280041</c:v>
              </c:pt>
              <c:pt idx="51">
                <c:v>94.390711944493219</c:v>
              </c:pt>
              <c:pt idx="52">
                <c:v>99.920166541986518</c:v>
              </c:pt>
              <c:pt idx="53">
                <c:v>93.230503591635241</c:v>
              </c:pt>
              <c:pt idx="54">
                <c:v>85.417821332732942</c:v>
              </c:pt>
              <c:pt idx="55">
                <c:v>83.997492031558195</c:v>
              </c:pt>
              <c:pt idx="56">
                <c:v>86.634089190062369</c:v>
              </c:pt>
              <c:pt idx="57">
                <c:v>99.014363757849495</c:v>
              </c:pt>
              <c:pt idx="58">
                <c:v>103.10404583608982</c:v>
              </c:pt>
              <c:pt idx="59">
                <c:v>99.409297690072322</c:v>
              </c:pt>
              <c:pt idx="60">
                <c:v>98.687258253354258</c:v>
              </c:pt>
              <c:pt idx="61">
                <c:v>104.85412633434811</c:v>
              </c:pt>
              <c:pt idx="62">
                <c:v>101.32819662810299</c:v>
              </c:pt>
              <c:pt idx="63">
                <c:v>104.50209973108505</c:v>
              </c:pt>
              <c:pt idx="64">
                <c:v>105.87494381525231</c:v>
              </c:pt>
              <c:pt idx="65">
                <c:v>109.49438464452052</c:v>
              </c:pt>
              <c:pt idx="66">
                <c:v>109.17060974912668</c:v>
              </c:pt>
              <c:pt idx="67">
                <c:v>113.15402695765283</c:v>
              </c:pt>
              <c:pt idx="68">
                <c:v>110.60002741519165</c:v>
              </c:pt>
              <c:pt idx="69">
                <c:v>110.34730635254793</c:v>
              </c:pt>
              <c:pt idx="70">
                <c:v>112.61505384539915</c:v>
              </c:pt>
              <c:pt idx="71">
                <c:v>109.27545442361384</c:v>
              </c:pt>
              <c:pt idx="72">
                <c:v>105.45256192605812</c:v>
              </c:pt>
              <c:pt idx="73">
                <c:v>115.20249489661759</c:v>
              </c:pt>
              <c:pt idx="74">
                <c:v>122.02662988431364</c:v>
              </c:pt>
              <c:pt idx="75">
                <c:v>119.34460658608631</c:v>
              </c:pt>
              <c:pt idx="76">
                <c:v>123.12222141835569</c:v>
              </c:pt>
              <c:pt idx="77">
                <c:v>128.0301194085342</c:v>
              </c:pt>
              <c:pt idx="78">
                <c:v>138.04822019201319</c:v>
              </c:pt>
              <c:pt idx="79">
                <c:v>144.32292594440077</c:v>
              </c:pt>
              <c:pt idx="80">
                <c:v>152.3809078686545</c:v>
              </c:pt>
              <c:pt idx="81">
                <c:v>147.68376638360323</c:v>
              </c:pt>
              <c:pt idx="82">
                <c:v>151.98121630159969</c:v>
              </c:pt>
              <c:pt idx="83">
                <c:v>143.7561448565734</c:v>
              </c:pt>
              <c:pt idx="84">
                <c:v>139.17118637251784</c:v>
              </c:pt>
              <c:pt idx="85">
                <c:v>143.79862831940406</c:v>
              </c:pt>
              <c:pt idx="86">
                <c:v>143.52526712696888</c:v>
              </c:pt>
              <c:pt idx="87">
                <c:v>143.30237238712067</c:v>
              </c:pt>
              <c:pt idx="88">
                <c:v>139.20994323648929</c:v>
              </c:pt>
              <c:pt idx="89">
                <c:v>139.04442261398111</c:v>
              </c:pt>
              <c:pt idx="90">
                <c:v>144.18739771762705</c:v>
              </c:pt>
              <c:pt idx="91">
                <c:v>149.86319044138372</c:v>
              </c:pt>
              <c:pt idx="92">
                <c:v>150.56095345607881</c:v>
              </c:pt>
              <c:pt idx="93">
                <c:v>147.55199280125908</c:v>
              </c:pt>
              <c:pt idx="94">
                <c:v>154.08677545844125</c:v>
              </c:pt>
              <c:pt idx="95">
                <c:v>150.00871485915818</c:v>
              </c:pt>
              <c:pt idx="96">
                <c:v>155.57163804099517</c:v>
              </c:pt>
              <c:pt idx="97">
                <c:v>143.33841785527957</c:v>
              </c:pt>
              <c:pt idx="98">
                <c:v>137.30458715566158</c:v>
              </c:pt>
              <c:pt idx="99">
                <c:v>143.98802524005055</c:v>
              </c:pt>
              <c:pt idx="100">
                <c:v>151.65941924878996</c:v>
              </c:pt>
              <c:pt idx="101">
                <c:v>147.99487270148143</c:v>
              </c:pt>
              <c:pt idx="102">
                <c:v>150.88787647304997</c:v>
              </c:pt>
              <c:pt idx="103">
                <c:v>143.28418371394355</c:v>
              </c:pt>
              <c:pt idx="104">
                <c:v>132.53285498896781</c:v>
              </c:pt>
              <c:pt idx="105">
                <c:v>105.16508549945594</c:v>
              </c:pt>
              <c:pt idx="106">
                <c:v>117.96946048444221</c:v>
              </c:pt>
              <c:pt idx="107">
                <c:v>119.72343042292491</c:v>
              </c:pt>
              <c:pt idx="108">
                <c:v>126.03860193087336</c:v>
              </c:pt>
              <c:pt idx="109">
                <c:v>130.44591976319214</c:v>
              </c:pt>
              <c:pt idx="110">
                <c:v>126.40040045357627</c:v>
              </c:pt>
              <c:pt idx="111">
                <c:v>129.72902859912077</c:v>
              </c:pt>
              <c:pt idx="112">
                <c:v>120.65448304861228</c:v>
              </c:pt>
              <c:pt idx="113">
                <c:v>140.05379345110035</c:v>
              </c:pt>
              <c:pt idx="114">
                <c:v>148.24680031419626</c:v>
              </c:pt>
              <c:pt idx="115">
                <c:v>148.2491722630013</c:v>
              </c:pt>
              <c:pt idx="116">
                <c:v>160.59002635886259</c:v>
              </c:pt>
              <c:pt idx="117">
                <c:v>163.0255346986211</c:v>
              </c:pt>
              <c:pt idx="118">
                <c:v>169.82859026159457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  <c:pt idx="123">
                <c:v>230.52823356047119</c:v>
              </c:pt>
              <c:pt idx="124">
                <c:v>234.0606176833183</c:v>
              </c:pt>
              <c:pt idx="125">
                <c:v>233.53772626341379</c:v>
              </c:pt>
              <c:pt idx="126">
                <c:v>252.0264409762357</c:v>
              </c:pt>
              <c:pt idx="127">
                <c:v>259.94964822764661</c:v>
              </c:pt>
              <c:pt idx="128">
                <c:v>285.97060801523406</c:v>
              </c:pt>
              <c:pt idx="129">
                <c:v>305.25646581978145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100.88531027652523</c:v>
              </c:pt>
              <c:pt idx="35">
                <c:v>101.80259646446441</c:v>
              </c:pt>
              <c:pt idx="36">
                <c:v>102.87267090722308</c:v>
              </c:pt>
              <c:pt idx="37">
                <c:v>104.3167213867745</c:v>
              </c:pt>
              <c:pt idx="38">
                <c:v>105.62914255053772</c:v>
              </c:pt>
              <c:pt idx="39">
                <c:v>108.94706402813091</c:v>
              </c:pt>
              <c:pt idx="40">
                <c:v>110.81233046311434</c:v>
              </c:pt>
              <c:pt idx="41">
                <c:v>118.6303768425423</c:v>
              </c:pt>
              <c:pt idx="42">
                <c:v>118.46135815535199</c:v>
              </c:pt>
              <c:pt idx="43">
                <c:v>121.81616202512051</c:v>
              </c:pt>
              <c:pt idx="44">
                <c:v>124.51368540932229</c:v>
              </c:pt>
              <c:pt idx="45">
                <c:v>128.09774501212908</c:v>
              </c:pt>
              <c:pt idx="46">
                <c:v>133.02943617352619</c:v>
              </c:pt>
              <c:pt idx="47">
                <c:v>133.91956164938969</c:v>
              </c:pt>
              <c:pt idx="48">
                <c:v>135.26567010409255</c:v>
              </c:pt>
              <c:pt idx="49">
                <c:v>139.35226601729929</c:v>
              </c:pt>
              <c:pt idx="50">
                <c:v>145.1230973697696</c:v>
              </c:pt>
              <c:pt idx="51">
                <c:v>151.45114156784317</c:v>
              </c:pt>
              <c:pt idx="52">
                <c:v>155.15380808747065</c:v>
              </c:pt>
              <c:pt idx="53">
                <c:v>156.8765028762632</c:v>
              </c:pt>
              <c:pt idx="54">
                <c:v>159.05620410526359</c:v>
              </c:pt>
              <c:pt idx="55">
                <c:v>158.40763884271007</c:v>
              </c:pt>
              <c:pt idx="56">
                <c:v>163.04027438124587</c:v>
              </c:pt>
              <c:pt idx="57">
                <c:v>164.434349411075</c:v>
              </c:pt>
              <c:pt idx="58">
                <c:v>168.1431346473785</c:v>
              </c:pt>
              <c:pt idx="59">
                <c:v>172.75921285149698</c:v>
              </c:pt>
              <c:pt idx="60">
                <c:v>173.80828089682635</c:v>
              </c:pt>
              <c:pt idx="61">
                <c:v>177.03694352276577</c:v>
              </c:pt>
              <c:pt idx="62">
                <c:v>179.36674969952537</c:v>
              </c:pt>
              <c:pt idx="63">
                <c:v>182.13437864738907</c:v>
              </c:pt>
              <c:pt idx="64">
                <c:v>183.71985841351457</c:v>
              </c:pt>
              <c:pt idx="65">
                <c:v>182.99232777419707</c:v>
              </c:pt>
              <c:pt idx="66">
                <c:v>183.12957202002772</c:v>
              </c:pt>
              <c:pt idx="67">
                <c:v>185.73880216216909</c:v>
              </c:pt>
              <c:pt idx="68">
                <c:v>193.35465026722449</c:v>
              </c:pt>
              <c:pt idx="69">
                <c:v>193.6394616670681</c:v>
              </c:pt>
              <c:pt idx="70">
                <c:v>193.88209191253694</c:v>
              </c:pt>
              <c:pt idx="71">
                <c:v>194.01238067830215</c:v>
              </c:pt>
              <c:pt idx="72">
                <c:v>194.63690653170562</c:v>
              </c:pt>
              <c:pt idx="73">
                <c:v>194.63361327524711</c:v>
              </c:pt>
              <c:pt idx="74">
                <c:v>197.52976144078281</c:v>
              </c:pt>
              <c:pt idx="75">
                <c:v>205.67588880260067</c:v>
              </c:pt>
              <c:pt idx="76">
                <c:v>206.82829080756164</c:v>
              </c:pt>
              <c:pt idx="77">
                <c:v>206.84731901031594</c:v>
              </c:pt>
              <c:pt idx="78">
                <c:v>209.50261804445137</c:v>
              </c:pt>
              <c:pt idx="79">
                <c:v>211.3403750099373</c:v>
              </c:pt>
              <c:pt idx="80">
                <c:v>218.53123126965042</c:v>
              </c:pt>
              <c:pt idx="81">
                <c:v>222.62759919980002</c:v>
              </c:pt>
              <c:pt idx="82">
                <c:v>222.69817214874632</c:v>
              </c:pt>
              <c:pt idx="83">
                <c:v>222.48104143090129</c:v>
              </c:pt>
              <c:pt idx="84">
                <c:v>220.57749364041848</c:v>
              </c:pt>
              <c:pt idx="85">
                <c:v>220.36066596416995</c:v>
              </c:pt>
              <c:pt idx="86">
                <c:v>219.81615475857248</c:v>
              </c:pt>
              <c:pt idx="87">
                <c:v>222.03629792163406</c:v>
              </c:pt>
              <c:pt idx="88">
                <c:v>226.50411230841317</c:v>
              </c:pt>
              <c:pt idx="89">
                <c:v>224.36183641420021</c:v>
              </c:pt>
              <c:pt idx="90">
                <c:v>225.27162366085977</c:v>
              </c:pt>
              <c:pt idx="91">
                <c:v>224.13715576410368</c:v>
              </c:pt>
              <c:pt idx="92">
                <c:v>223.52458891740037</c:v>
              </c:pt>
              <c:pt idx="93">
                <c:v>229.92722724235037</c:v>
              </c:pt>
              <c:pt idx="94">
                <c:v>232.62979187135696</c:v>
              </c:pt>
              <c:pt idx="95">
                <c:v>231.98261579037086</c:v>
              </c:pt>
              <c:pt idx="96">
                <c:v>225.92160598761583</c:v>
              </c:pt>
              <c:pt idx="97">
                <c:v>224.44814527336459</c:v>
              </c:pt>
              <c:pt idx="98">
                <c:v>220.02090560784748</c:v>
              </c:pt>
              <c:pt idx="99">
                <c:v>234.21401418679852</c:v>
              </c:pt>
              <c:pt idx="100">
                <c:v>232.70450486536458</c:v>
              </c:pt>
              <c:pt idx="101">
                <c:v>231.77624659545666</c:v>
              </c:pt>
              <c:pt idx="102">
                <c:v>231.81333079491191</c:v>
              </c:pt>
              <c:pt idx="103">
                <c:v>229.13217781093795</c:v>
              </c:pt>
              <c:pt idx="104">
                <c:v>225.68442593141674</c:v>
              </c:pt>
              <c:pt idx="105">
                <c:v>213.77077077092318</c:v>
              </c:pt>
              <c:pt idx="106">
                <c:v>209.83289940255199</c:v>
              </c:pt>
              <c:pt idx="107">
                <c:v>206.41241330939098</c:v>
              </c:pt>
              <c:pt idx="108">
                <c:v>198.12144590399268</c:v>
              </c:pt>
              <c:pt idx="109">
                <c:v>185.13577385366136</c:v>
              </c:pt>
              <c:pt idx="110">
                <c:v>172.91792359396283</c:v>
              </c:pt>
              <c:pt idx="111">
                <c:v>180.05078794221379</c:v>
              </c:pt>
              <c:pt idx="112">
                <c:v>181.27747396046408</c:v>
              </c:pt>
              <c:pt idx="113">
                <c:v>184.0006241742982</c:v>
              </c:pt>
              <c:pt idx="114">
                <c:v>179.32406431028423</c:v>
              </c:pt>
              <c:pt idx="115">
                <c:v>171.20480865050749</c:v>
              </c:pt>
              <c:pt idx="116">
                <c:v>164.51994569193977</c:v>
              </c:pt>
              <c:pt idx="117">
                <c:v>175.77195833764858</c:v>
              </c:pt>
              <c:pt idx="118">
                <c:v>177.19746891976692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  <c:pt idx="123">
                <c:v>221.65879464633369</c:v>
              </c:pt>
              <c:pt idx="124">
                <c:v>227.36163211499456</c:v>
              </c:pt>
              <c:pt idx="125">
                <c:v>261.39130231691001</c:v>
              </c:pt>
              <c:pt idx="126">
                <c:v>257.19623330602587</c:v>
              </c:pt>
              <c:pt idx="127">
                <c:v>251.82468997342951</c:v>
              </c:pt>
              <c:pt idx="128">
                <c:v>253.68466713357324</c:v>
              </c:pt>
              <c:pt idx="129">
                <c:v>251.87640282624514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100.82282782754093</c:v>
              </c:pt>
              <c:pt idx="35">
                <c:v>102.27943863618108</c:v>
              </c:pt>
              <c:pt idx="36">
                <c:v>103.0306253640361</c:v>
              </c:pt>
              <c:pt idx="37">
                <c:v>104.2505027249838</c:v>
              </c:pt>
              <c:pt idx="38">
                <c:v>106.26212852894103</c:v>
              </c:pt>
              <c:pt idx="39">
                <c:v>105.18659342234666</c:v>
              </c:pt>
              <c:pt idx="40">
                <c:v>107.90230053198675</c:v>
              </c:pt>
              <c:pt idx="41">
                <c:v>109.87302626274838</c:v>
              </c:pt>
              <c:pt idx="42">
                <c:v>108.52185078040814</c:v>
              </c:pt>
              <c:pt idx="43">
                <c:v>112.39757192997196</c:v>
              </c:pt>
              <c:pt idx="44">
                <c:v>111.0274746011916</c:v>
              </c:pt>
              <c:pt idx="45">
                <c:v>110.66137099730369</c:v>
              </c:pt>
              <c:pt idx="46">
                <c:v>110.49124680710121</c:v>
              </c:pt>
              <c:pt idx="47">
                <c:v>110.22813429968076</c:v>
              </c:pt>
              <c:pt idx="48">
                <c:v>110.47333276880465</c:v>
              </c:pt>
              <c:pt idx="49">
                <c:v>111.26870700512214</c:v>
              </c:pt>
              <c:pt idx="50">
                <c:v>111.56272960810985</c:v>
              </c:pt>
              <c:pt idx="51">
                <c:v>112.10947240704741</c:v>
              </c:pt>
              <c:pt idx="52">
                <c:v>113.62676720280975</c:v>
              </c:pt>
              <c:pt idx="53">
                <c:v>113.11767414374738</c:v>
              </c:pt>
              <c:pt idx="54">
                <c:v>109.54074586808288</c:v>
              </c:pt>
              <c:pt idx="55">
                <c:v>112.47959920923266</c:v>
              </c:pt>
              <c:pt idx="56">
                <c:v>112.4974686416676</c:v>
              </c:pt>
              <c:pt idx="57">
                <c:v>114.59109352640478</c:v>
              </c:pt>
              <c:pt idx="58">
                <c:v>116.04386188136181</c:v>
              </c:pt>
              <c:pt idx="59">
                <c:v>115.72345031201331</c:v>
              </c:pt>
              <c:pt idx="60">
                <c:v>118.41565266047986</c:v>
              </c:pt>
              <c:pt idx="61">
                <c:v>119.89868676533673</c:v>
              </c:pt>
              <c:pt idx="62">
                <c:v>119.05726116389516</c:v>
              </c:pt>
              <c:pt idx="63">
                <c:v>121.30939563280442</c:v>
              </c:pt>
              <c:pt idx="64">
                <c:v>122.0789148536428</c:v>
              </c:pt>
              <c:pt idx="65">
                <c:v>120.93848436919905</c:v>
              </c:pt>
              <c:pt idx="66">
                <c:v>122.35331963653303</c:v>
              </c:pt>
              <c:pt idx="67">
                <c:v>123.49763763794353</c:v>
              </c:pt>
              <c:pt idx="68">
                <c:v>124.65731735472045</c:v>
              </c:pt>
              <c:pt idx="69">
                <c:v>125.54045884352381</c:v>
              </c:pt>
              <c:pt idx="70">
                <c:v>127.1576505244611</c:v>
              </c:pt>
              <c:pt idx="71">
                <c:v>128.94954402988475</c:v>
              </c:pt>
              <c:pt idx="72">
                <c:v>128.85588849742024</c:v>
              </c:pt>
              <c:pt idx="73">
                <c:v>131.57023277568433</c:v>
              </c:pt>
              <c:pt idx="74">
                <c:v>133.33402230915203</c:v>
              </c:pt>
              <c:pt idx="75">
                <c:v>134.85085978206175</c:v>
              </c:pt>
              <c:pt idx="76">
                <c:v>133.11557925428772</c:v>
              </c:pt>
              <c:pt idx="77">
                <c:v>132.90867179457598</c:v>
              </c:pt>
              <c:pt idx="78">
                <c:v>138.41917124187032</c:v>
              </c:pt>
              <c:pt idx="79">
                <c:v>140.62608620123217</c:v>
              </c:pt>
              <c:pt idx="80">
                <c:v>142.37319561718849</c:v>
              </c:pt>
              <c:pt idx="81">
                <c:v>144.78349612172715</c:v>
              </c:pt>
              <c:pt idx="82">
                <c:v>144.22005692847159</c:v>
              </c:pt>
              <c:pt idx="83">
                <c:v>143.33884682157191</c:v>
              </c:pt>
              <c:pt idx="84">
                <c:v>143.25103959810005</c:v>
              </c:pt>
              <c:pt idx="85">
                <c:v>145.55268475713811</c:v>
              </c:pt>
              <c:pt idx="86">
                <c:v>144.86274032233663</c:v>
              </c:pt>
              <c:pt idx="87">
                <c:v>146.35395186710255</c:v>
              </c:pt>
              <c:pt idx="88">
                <c:v>147.26203215999072</c:v>
              </c:pt>
              <c:pt idx="89">
                <c:v>151.86696721528199</c:v>
              </c:pt>
              <c:pt idx="90">
                <c:v>153.66694238395445</c:v>
              </c:pt>
              <c:pt idx="91">
                <c:v>157.18852707568718</c:v>
              </c:pt>
              <c:pt idx="92">
                <c:v>157.7447950648554</c:v>
              </c:pt>
              <c:pt idx="93">
                <c:v>159.94187905221477</c:v>
              </c:pt>
              <c:pt idx="94">
                <c:v>161.80421078479009</c:v>
              </c:pt>
              <c:pt idx="95">
                <c:v>162.97287311337809</c:v>
              </c:pt>
              <c:pt idx="96">
                <c:v>166.80968356820506</c:v>
              </c:pt>
              <c:pt idx="97">
                <c:v>166.37468252906837</c:v>
              </c:pt>
              <c:pt idx="98">
                <c:v>168.67475104711258</c:v>
              </c:pt>
              <c:pt idx="99">
                <c:v>169.3517095061209</c:v>
              </c:pt>
              <c:pt idx="100">
                <c:v>169.24166675614211</c:v>
              </c:pt>
              <c:pt idx="101">
                <c:v>170.20705542724684</c:v>
              </c:pt>
              <c:pt idx="102">
                <c:v>172.23280148088648</c:v>
              </c:pt>
              <c:pt idx="103">
                <c:v>174.65708771851979</c:v>
              </c:pt>
              <c:pt idx="104">
                <c:v>173.6209117127799</c:v>
              </c:pt>
              <c:pt idx="105">
                <c:v>162.43943143050791</c:v>
              </c:pt>
              <c:pt idx="106">
                <c:v>170.20325716810248</c:v>
              </c:pt>
              <c:pt idx="107">
                <c:v>180.54048187143712</c:v>
              </c:pt>
              <c:pt idx="108">
                <c:v>181.43203558294323</c:v>
              </c:pt>
              <c:pt idx="109">
                <c:v>183.78920820287598</c:v>
              </c:pt>
              <c:pt idx="110">
                <c:v>185.17963979123789</c:v>
              </c:pt>
              <c:pt idx="111">
                <c:v>186.00132150761536</c:v>
              </c:pt>
              <c:pt idx="112">
                <c:v>188.40415712105926</c:v>
              </c:pt>
              <c:pt idx="113">
                <c:v>192.32835919738903</c:v>
              </c:pt>
              <c:pt idx="114">
                <c:v>197.06426337569425</c:v>
              </c:pt>
              <c:pt idx="115">
                <c:v>198.3069935139921</c:v>
              </c:pt>
              <c:pt idx="116">
                <c:v>196.44297751373773</c:v>
              </c:pt>
              <c:pt idx="117">
                <c:v>194.54907295587094</c:v>
              </c:pt>
              <c:pt idx="118">
                <c:v>197.54355978167104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  <c:pt idx="123">
                <c:v>210.43500655365457</c:v>
              </c:pt>
              <c:pt idx="124">
                <c:v>208.72406848169868</c:v>
              </c:pt>
              <c:pt idx="125">
                <c:v>209.43303261350036</c:v>
              </c:pt>
              <c:pt idx="126">
                <c:v>214.00904122795436</c:v>
              </c:pt>
              <c:pt idx="127">
                <c:v>214.36002033575087</c:v>
              </c:pt>
              <c:pt idx="128">
                <c:v>212.415781139872</c:v>
              </c:pt>
              <c:pt idx="129">
                <c:v>213.95851417004161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100.45975900203064</c:v>
              </c:pt>
              <c:pt idx="35">
                <c:v>100.94060015835788</c:v>
              </c:pt>
              <c:pt idx="36">
                <c:v>101.41082798088883</c:v>
              </c:pt>
              <c:pt idx="37">
                <c:v>101.90243731674819</c:v>
              </c:pt>
              <c:pt idx="38">
                <c:v>102.3987786195221</c:v>
              </c:pt>
              <c:pt idx="39">
                <c:v>102.88698941194423</c:v>
              </c:pt>
              <c:pt idx="40">
                <c:v>103.39947928011119</c:v>
              </c:pt>
              <c:pt idx="41">
                <c:v>103.90366517348257</c:v>
              </c:pt>
              <c:pt idx="42">
                <c:v>104.43334412118286</c:v>
              </c:pt>
              <c:pt idx="43">
                <c:v>104.97148754419528</c:v>
              </c:pt>
              <c:pt idx="44">
                <c:v>105.46314218092627</c:v>
              </c:pt>
              <c:pt idx="45">
                <c:v>106.01227309081084</c:v>
              </c:pt>
              <c:pt idx="46">
                <c:v>106.54447488715954</c:v>
              </c:pt>
              <c:pt idx="47">
                <c:v>107.09984335834511</c:v>
              </c:pt>
              <c:pt idx="48">
                <c:v>107.64614480808673</c:v>
              </c:pt>
              <c:pt idx="49">
                <c:v>108.2206328225847</c:v>
              </c:pt>
              <c:pt idx="50">
                <c:v>108.80377905028209</c:v>
              </c:pt>
              <c:pt idx="51">
                <c:v>109.37454576501717</c:v>
              </c:pt>
              <c:pt idx="52">
                <c:v>109.97574552384847</c:v>
              </c:pt>
              <c:pt idx="53">
                <c:v>110.56767293613576</c:v>
              </c:pt>
              <c:pt idx="54">
                <c:v>111.18952663998368</c:v>
              </c:pt>
              <c:pt idx="55">
                <c:v>111.82444054431303</c:v>
              </c:pt>
              <c:pt idx="56">
                <c:v>112.4322376401569</c:v>
              </c:pt>
              <c:pt idx="57">
                <c:v>113.09881798564771</c:v>
              </c:pt>
              <c:pt idx="58">
                <c:v>113.75868017729168</c:v>
              </c:pt>
              <c:pt idx="59">
                <c:v>114.45835037712617</c:v>
              </c:pt>
              <c:pt idx="60">
                <c:v>115.1477031588983</c:v>
              </c:pt>
              <c:pt idx="61">
                <c:v>115.87267364400245</c:v>
              </c:pt>
              <c:pt idx="62">
                <c:v>116.61045777254256</c:v>
              </c:pt>
              <c:pt idx="63">
                <c:v>117.33756717663326</c:v>
              </c:pt>
              <c:pt idx="64">
                <c:v>118.10427291628805</c:v>
              </c:pt>
              <c:pt idx="65">
                <c:v>118.86168972503287</c:v>
              </c:pt>
              <c:pt idx="66">
                <c:v>119.66156084710163</c:v>
              </c:pt>
              <c:pt idx="67">
                <c:v>120.47370158163019</c:v>
              </c:pt>
              <c:pt idx="68">
                <c:v>121.21693839805108</c:v>
              </c:pt>
              <c:pt idx="69">
                <c:v>122.04973058651535</c:v>
              </c:pt>
              <c:pt idx="70">
                <c:v>122.86500130954769</c:v>
              </c:pt>
              <c:pt idx="71">
                <c:v>123.71652228655284</c:v>
              </c:pt>
              <c:pt idx="72">
                <c:v>124.54938734761915</c:v>
              </c:pt>
              <c:pt idx="73">
                <c:v>125.41758324200175</c:v>
              </c:pt>
              <c:pt idx="74">
                <c:v>126.28439486193541</c:v>
              </c:pt>
              <c:pt idx="75">
                <c:v>127.11679168569727</c:v>
              </c:pt>
              <c:pt idx="76">
                <c:v>127.97131788991933</c:v>
              </c:pt>
              <c:pt idx="77">
                <c:v>128.79324977780121</c:v>
              </c:pt>
              <c:pt idx="78">
                <c:v>129.64492787068528</c:v>
              </c:pt>
              <c:pt idx="79">
                <c:v>130.49696142717428</c:v>
              </c:pt>
              <c:pt idx="80">
                <c:v>131.26732379746815</c:v>
              </c:pt>
              <c:pt idx="81">
                <c:v>132.12344701252874</c:v>
              </c:pt>
              <c:pt idx="82">
                <c:v>132.95426509090015</c:v>
              </c:pt>
              <c:pt idx="83">
                <c:v>133.81514361241355</c:v>
              </c:pt>
              <c:pt idx="84">
                <c:v>134.64871324175695</c:v>
              </c:pt>
              <c:pt idx="85">
                <c:v>135.50796114794835</c:v>
              </c:pt>
              <c:pt idx="86">
                <c:v>136.36634929133911</c:v>
              </c:pt>
              <c:pt idx="87">
                <c:v>137.19737637040856</c:v>
              </c:pt>
              <c:pt idx="88">
                <c:v>138.05896965619237</c:v>
              </c:pt>
              <c:pt idx="89">
                <c:v>138.89745657250239</c:v>
              </c:pt>
              <c:pt idx="90">
                <c:v>139.76894604679558</c:v>
              </c:pt>
              <c:pt idx="91">
                <c:v>140.64465511513185</c:v>
              </c:pt>
              <c:pt idx="92">
                <c:v>141.43985939134407</c:v>
              </c:pt>
              <c:pt idx="93">
                <c:v>142.32584661789909</c:v>
              </c:pt>
              <c:pt idx="94">
                <c:v>143.18809501760697</c:v>
              </c:pt>
              <c:pt idx="95">
                <c:v>144.0819749829727</c:v>
              </c:pt>
              <c:pt idx="96">
                <c:v>144.94843151919071</c:v>
              </c:pt>
              <c:pt idx="97">
                <c:v>145.84358949552762</c:v>
              </c:pt>
              <c:pt idx="98">
                <c:v>146.73658312833066</c:v>
              </c:pt>
              <c:pt idx="99">
                <c:v>147.59513184629171</c:v>
              </c:pt>
              <c:pt idx="100">
                <c:v>148.47671569078324</c:v>
              </c:pt>
              <c:pt idx="101">
                <c:v>149.32628079289887</c:v>
              </c:pt>
              <c:pt idx="102">
                <c:v>150.20151383250504</c:v>
              </c:pt>
              <c:pt idx="103">
                <c:v>151.07633705964642</c:v>
              </c:pt>
              <c:pt idx="104">
                <c:v>151.8939807473956</c:v>
              </c:pt>
              <c:pt idx="105">
                <c:v>152.7646479954623</c:v>
              </c:pt>
              <c:pt idx="106">
                <c:v>153.58116967476153</c:v>
              </c:pt>
              <c:pt idx="107">
                <c:v>154.38261920512599</c:v>
              </c:pt>
              <c:pt idx="108">
                <c:v>155.11602451382737</c:v>
              </c:pt>
              <c:pt idx="109">
                <c:v>155.83488701843166</c:v>
              </c:pt>
              <c:pt idx="110">
                <c:v>156.52457568344877</c:v>
              </c:pt>
              <c:pt idx="111">
                <c:v>157.16676353960855</c:v>
              </c:pt>
              <c:pt idx="112">
                <c:v>157.8007014438341</c:v>
              </c:pt>
              <c:pt idx="113">
                <c:v>158.38503913295096</c:v>
              </c:pt>
              <c:pt idx="114">
                <c:v>158.96390052154806</c:v>
              </c:pt>
              <c:pt idx="115">
                <c:v>159.52454579489077</c:v>
              </c:pt>
              <c:pt idx="116">
                <c:v>160.02040297551835</c:v>
              </c:pt>
              <c:pt idx="117">
                <c:v>160.56104524943495</c:v>
              </c:pt>
              <c:pt idx="118">
                <c:v>161.07891830025201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  <c:pt idx="123">
                <c:v>170.45190160265321</c:v>
              </c:pt>
              <c:pt idx="124">
                <c:v>171.065248231921</c:v>
              </c:pt>
              <c:pt idx="125">
                <c:v>171.67326910742798</c:v>
              </c:pt>
              <c:pt idx="126">
                <c:v>172.3267270708769</c:v>
              </c:pt>
              <c:pt idx="127">
                <c:v>173.00180186299357</c:v>
              </c:pt>
              <c:pt idx="128">
                <c:v>173.63007832031909</c:v>
              </c:pt>
              <c:pt idx="129">
                <c:v>174.34452683920227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102.47837094323522</c:v>
              </c:pt>
              <c:pt idx="35">
                <c:v>101.90691220463684</c:v>
              </c:pt>
              <c:pt idx="36">
                <c:v>102.68464188794179</c:v>
              </c:pt>
              <c:pt idx="37">
                <c:v>105.15256773754736</c:v>
              </c:pt>
              <c:pt idx="38">
                <c:v>104.6454439240712</c:v>
              </c:pt>
              <c:pt idx="39">
                <c:v>102.35375175889196</c:v>
              </c:pt>
              <c:pt idx="40">
                <c:v>104.65332398904245</c:v>
              </c:pt>
              <c:pt idx="41">
                <c:v>106.37455832599331</c:v>
              </c:pt>
              <c:pt idx="42">
                <c:v>105.48879187788613</c:v>
              </c:pt>
              <c:pt idx="43">
                <c:v>107.68834138472758</c:v>
              </c:pt>
              <c:pt idx="44">
                <c:v>110.09252238057999</c:v>
              </c:pt>
              <c:pt idx="45">
                <c:v>110.19611254430581</c:v>
              </c:pt>
              <c:pt idx="46">
                <c:v>112.68658950808253</c:v>
              </c:pt>
              <c:pt idx="47">
                <c:v>108.92752109165626</c:v>
              </c:pt>
              <c:pt idx="48">
                <c:v>108.07302774605343</c:v>
              </c:pt>
              <c:pt idx="49">
                <c:v>107.91644559910755</c:v>
              </c:pt>
              <c:pt idx="50">
                <c:v>105.88694868979154</c:v>
              </c:pt>
              <c:pt idx="51">
                <c:v>102.68616101169252</c:v>
              </c:pt>
              <c:pt idx="52">
                <c:v>106.22367897851808</c:v>
              </c:pt>
              <c:pt idx="53">
                <c:v>102.63940639275512</c:v>
              </c:pt>
              <c:pt idx="54">
                <c:v>97.480609134362751</c:v>
              </c:pt>
              <c:pt idx="55">
                <c:v>97.566069089098477</c:v>
              </c:pt>
              <c:pt idx="56">
                <c:v>99.208029507551828</c:v>
              </c:pt>
              <c:pt idx="57">
                <c:v>106.96812030833408</c:v>
              </c:pt>
              <c:pt idx="58">
                <c:v>109.70887834507207</c:v>
              </c:pt>
              <c:pt idx="59">
                <c:v>107.78723814587714</c:v>
              </c:pt>
              <c:pt idx="60">
                <c:v>108.27789961327633</c:v>
              </c:pt>
              <c:pt idx="61">
                <c:v>112.20415283797111</c:v>
              </c:pt>
              <c:pt idx="62">
                <c:v>110.22426544220521</c:v>
              </c:pt>
              <c:pt idx="63">
                <c:v>112.71351440464713</c:v>
              </c:pt>
              <c:pt idx="64">
                <c:v>113.81566890759412</c:v>
              </c:pt>
              <c:pt idx="65">
                <c:v>115.58813163560883</c:v>
              </c:pt>
              <c:pt idx="66">
                <c:v>115.97847573959616</c:v>
              </c:pt>
              <c:pt idx="67">
                <c:v>118.57722484025555</c:v>
              </c:pt>
              <c:pt idx="68">
                <c:v>117.71937162195812</c:v>
              </c:pt>
              <c:pt idx="69">
                <c:v>117.99682660859568</c:v>
              </c:pt>
              <c:pt idx="70">
                <c:v>119.82294736081664</c:v>
              </c:pt>
              <c:pt idx="71">
                <c:v>118.71892025808228</c:v>
              </c:pt>
              <c:pt idx="72">
                <c:v>116.77626558034096</c:v>
              </c:pt>
              <c:pt idx="73">
                <c:v>123.07548417467741</c:v>
              </c:pt>
              <c:pt idx="74">
                <c:v>127.38583222464882</c:v>
              </c:pt>
              <c:pt idx="75">
                <c:v>126.58860786137811</c:v>
              </c:pt>
              <c:pt idx="76">
                <c:v>128.27356937546628</c:v>
              </c:pt>
              <c:pt idx="77">
                <c:v>130.93515013076839</c:v>
              </c:pt>
              <c:pt idx="78">
                <c:v>137.85962803506249</c:v>
              </c:pt>
              <c:pt idx="79">
                <c:v>141.83329720427318</c:v>
              </c:pt>
              <c:pt idx="80">
                <c:v>146.4888755387384</c:v>
              </c:pt>
              <c:pt idx="81">
                <c:v>145.16618834280729</c:v>
              </c:pt>
              <c:pt idx="82">
                <c:v>147.29137193422383</c:v>
              </c:pt>
              <c:pt idx="83">
                <c:v>143.22649038982749</c:v>
              </c:pt>
              <c:pt idx="84">
                <c:v>141.09457510430204</c:v>
              </c:pt>
              <c:pt idx="85">
                <c:v>144.3004477615774</c:v>
              </c:pt>
              <c:pt idx="86">
                <c:v>144.14090459851857</c:v>
              </c:pt>
              <c:pt idx="87">
                <c:v>144.64979464875134</c:v>
              </c:pt>
              <c:pt idx="88">
                <c:v>143.03527101752732</c:v>
              </c:pt>
              <c:pt idx="89">
                <c:v>144.46580737130537</c:v>
              </c:pt>
              <c:pt idx="90">
                <c:v>147.83251973650215</c:v>
              </c:pt>
              <c:pt idx="91">
                <c:v>151.94376869029492</c:v>
              </c:pt>
              <c:pt idx="92">
                <c:v>152.63062392604951</c:v>
              </c:pt>
              <c:pt idx="93">
                <c:v>151.93443578001765</c:v>
              </c:pt>
              <c:pt idx="94">
                <c:v>156.01369228342136</c:v>
              </c:pt>
              <c:pt idx="95">
                <c:v>154.48200410667582</c:v>
              </c:pt>
              <c:pt idx="96">
                <c:v>158.6232830456766</c:v>
              </c:pt>
              <c:pt idx="97">
                <c:v>152.45851753606124</c:v>
              </c:pt>
              <c:pt idx="98">
                <c:v>150.06865099871675</c:v>
              </c:pt>
              <c:pt idx="99">
                <c:v>154.07731617137148</c:v>
              </c:pt>
              <c:pt idx="100">
                <c:v>158.335806878032</c:v>
              </c:pt>
              <c:pt idx="101">
                <c:v>156.87502217641691</c:v>
              </c:pt>
              <c:pt idx="102">
                <c:v>159.15233603491961</c:v>
              </c:pt>
              <c:pt idx="103">
                <c:v>155.99969646423551</c:v>
              </c:pt>
              <c:pt idx="104">
                <c:v>150.03818917690657</c:v>
              </c:pt>
              <c:pt idx="105">
                <c:v>131.82008820318754</c:v>
              </c:pt>
              <c:pt idx="106">
                <c:v>141.87599076724871</c:v>
              </c:pt>
              <c:pt idx="107">
                <c:v>145.66380425851278</c:v>
              </c:pt>
              <c:pt idx="108">
                <c:v>150.21167970437301</c:v>
              </c:pt>
              <c:pt idx="109">
                <c:v>153.56267445352015</c:v>
              </c:pt>
              <c:pt idx="110">
                <c:v>151.66590840965077</c:v>
              </c:pt>
              <c:pt idx="111">
                <c:v>153.9892364102445</c:v>
              </c:pt>
              <c:pt idx="112">
                <c:v>149.32447452041083</c:v>
              </c:pt>
              <c:pt idx="113">
                <c:v>162.37262535073387</c:v>
              </c:pt>
              <c:pt idx="114">
                <c:v>168.44011223651353</c:v>
              </c:pt>
              <c:pt idx="115">
                <c:v>168.87893909180519</c:v>
              </c:pt>
              <c:pt idx="116">
                <c:v>175.53678427414948</c:v>
              </c:pt>
              <c:pt idx="117">
                <c:v>176.47878838715692</c:v>
              </c:pt>
              <c:pt idx="118">
                <c:v>181.0897661741345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  <c:pt idx="123">
                <c:v>218.03889096133648</c:v>
              </c:pt>
              <c:pt idx="124">
                <c:v>219.33448384078358</c:v>
              </c:pt>
              <c:pt idx="125">
                <c:v>219.46890549600687</c:v>
              </c:pt>
              <c:pt idx="126">
                <c:v>229.76202640048999</c:v>
              </c:pt>
              <c:pt idx="127">
                <c:v>233.66671449386578</c:v>
              </c:pt>
              <c:pt idx="128">
                <c:v>244.89564609710709</c:v>
              </c:pt>
              <c:pt idx="129">
                <c:v>253.8886536513061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729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-0.71280000000000232</c:v>
                </c:pt>
                <c:pt idx="1">
                  <c:v>6.7439999999999944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-2.0683936196884134</c:v>
                </c:pt>
                <c:pt idx="1">
                  <c:v>21.120809640987193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13.632487819003526</c:v>
                </c:pt>
                <c:pt idx="1">
                  <c:v>32.416086786917475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22.032569490421274</c:v>
                </c:pt>
                <c:pt idx="1">
                  <c:v>47.681741029796896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-2.0683936196884134</c:v>
                </c:pt>
                <c:pt idx="1">
                  <c:v>21.120809640987193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-2.2886571841712389</c:v>
                </c:pt>
                <c:pt idx="1">
                  <c:v>17.727824624385178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2.0672223591345462</c:v>
                </c:pt>
                <c:pt idx="1">
                  <c:v>16.886442308408434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13.220846306970891</c:v>
                </c:pt>
                <c:pt idx="1">
                  <c:v>12.067814452045432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4.4793670957806953</c:v>
                </c:pt>
                <c:pt idx="1">
                  <c:v>12.326116168771151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6.8169316773980526</c:v>
                </c:pt>
                <c:pt idx="1">
                  <c:v>32.11008913597788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17.184985538999477</c:v>
                </c:pt>
                <c:pt idx="1">
                  <c:v>36.5558170298264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23.40560815340762</c:v>
                </c:pt>
                <c:pt idx="1">
                  <c:v>49.343369077930113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6.8169316773980526</c:v>
                </c:pt>
                <c:pt idx="1">
                  <c:v>32.11008913597788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-2.5351478436660857</c:v>
                </c:pt>
                <c:pt idx="1">
                  <c:v>17.430839563119015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0.33591277753359794</c:v>
                </c:pt>
                <c:pt idx="1">
                  <c:v>14.903762532762688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6.1581731906389381</c:v>
                </c:pt>
                <c:pt idx="1">
                  <c:v>5.0770670221014447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0.72627985636988246</c:v>
                </c:pt>
                <c:pt idx="1">
                  <c:v>0.72688845854085304</c:v>
                </c:pt>
                <c:pt idx="2">
                  <c:v>0.42112843896626728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-2.36097772424948E-2</c:v>
                </c:pt>
                <c:pt idx="1">
                  <c:v>-2.5839343965927686E-2</c:v>
                </c:pt>
                <c:pt idx="2">
                  <c:v>1.0238954851662818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1.6743923333348398</c:v>
                </c:pt>
                <c:pt idx="1">
                  <c:v>1.6657074714987452</c:v>
                </c:pt>
                <c:pt idx="2">
                  <c:v>3.0219948606631686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5.7675153333431206</c:v>
                </c:pt>
                <c:pt idx="1">
                  <c:v>5.7812124809144549</c:v>
                </c:pt>
                <c:pt idx="2">
                  <c:v>6.5930970425800206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4.4175727474173643</c:v>
                </c:pt>
                <c:pt idx="1">
                  <c:v>4.4014175087617069</c:v>
                </c:pt>
                <c:pt idx="2">
                  <c:v>6.9096833461411711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8.7609747679743499</c:v>
                </c:pt>
                <c:pt idx="1">
                  <c:v>8.7643244568880831</c:v>
                </c:pt>
                <c:pt idx="2">
                  <c:v>8.8633032601150852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10.387411918046375</c:v>
                </c:pt>
                <c:pt idx="1">
                  <c:v>10.498854828898697</c:v>
                </c:pt>
                <c:pt idx="2">
                  <c:v>9.5317341238791329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9.1556936768223842</c:v>
                </c:pt>
                <c:pt idx="1">
                  <c:v>9.1931825177920636</c:v>
                </c:pt>
                <c:pt idx="2">
                  <c:v>8.9594963966271202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5.9937028066660236</c:v>
                </c:pt>
                <c:pt idx="1">
                  <c:v>5.99434323533794</c:v>
                </c:pt>
                <c:pt idx="2">
                  <c:v>5.6725936711610414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9.0472385626479745</c:v>
                </c:pt>
                <c:pt idx="1">
                  <c:v>9.0448067075485703</c:v>
                </c:pt>
                <c:pt idx="2">
                  <c:v>10.189783877506887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4.853043561331094</c:v>
                </c:pt>
                <c:pt idx="1">
                  <c:v>4.8440871842579059</c:v>
                </c:pt>
                <c:pt idx="2">
                  <c:v>6.2427762487719196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6.9575491779724441</c:v>
                </c:pt>
                <c:pt idx="1">
                  <c:v>6.9714004377882999</c:v>
                </c:pt>
                <c:pt idx="2">
                  <c:v>7.7924198467958838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13.891369153758326</c:v>
                </c:pt>
                <c:pt idx="1">
                  <c:v>13.873748151841836</c:v>
                </c:pt>
                <c:pt idx="2">
                  <c:v>16.609588709175704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8.486609851626925</c:v>
                </c:pt>
                <c:pt idx="1">
                  <c:v>8.4899510904773869</c:v>
                </c:pt>
                <c:pt idx="2">
                  <c:v>8.5886802056970311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8.5149715838773297</c:v>
                </c:pt>
                <c:pt idx="1">
                  <c:v>8.6245241505535262</c:v>
                </c:pt>
                <c:pt idx="2">
                  <c:v>7.6738081766950961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2.346603227739652</c:v>
                </c:pt>
                <c:pt idx="1">
                  <c:v>2.3817535291389635</c:v>
                </c:pt>
                <c:pt idx="2">
                  <c:v>2.1626446588906667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0.72627985636988246</c:v>
                </c:pt>
                <c:pt idx="1">
                  <c:v>0.72688845854085304</c:v>
                </c:pt>
                <c:pt idx="2">
                  <c:v>0.42112843896626728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-2.36097772424948E-2</c:v>
                </c:pt>
                <c:pt idx="1">
                  <c:v>-2.5839343965927686E-2</c:v>
                </c:pt>
                <c:pt idx="2">
                  <c:v>1.0238954851662818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1.6743923333348398</c:v>
                </c:pt>
                <c:pt idx="1">
                  <c:v>1.6657074714987452</c:v>
                </c:pt>
                <c:pt idx="2">
                  <c:v>3.0219948606631686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5.7675153333431206</c:v>
                </c:pt>
                <c:pt idx="1">
                  <c:v>5.7812124809144549</c:v>
                </c:pt>
                <c:pt idx="2">
                  <c:v>6.5930970425800206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4.4175727474173643</c:v>
                </c:pt>
                <c:pt idx="1">
                  <c:v>4.4014175087617069</c:v>
                </c:pt>
                <c:pt idx="2">
                  <c:v>6.9096833461411711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8.7609747679743499</c:v>
                </c:pt>
                <c:pt idx="1">
                  <c:v>8.7643244568880831</c:v>
                </c:pt>
                <c:pt idx="2">
                  <c:v>8.8633032601150852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10.387411918046375</c:v>
                </c:pt>
                <c:pt idx="1">
                  <c:v>10.498854828898697</c:v>
                </c:pt>
                <c:pt idx="2">
                  <c:v>9.5317341238791329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9.1556936768223842</c:v>
                </c:pt>
                <c:pt idx="1">
                  <c:v>9.1931825177920636</c:v>
                </c:pt>
                <c:pt idx="2">
                  <c:v>8.9594963966271202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5.9937028066660236</c:v>
                </c:pt>
                <c:pt idx="1">
                  <c:v>5.99434323533794</c:v>
                </c:pt>
                <c:pt idx="2">
                  <c:v>5.6725936711610414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9.0472385626479745</c:v>
                </c:pt>
                <c:pt idx="1">
                  <c:v>9.0448067075485703</c:v>
                </c:pt>
                <c:pt idx="2">
                  <c:v>10.189783877506887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4.853043561331094</c:v>
                </c:pt>
                <c:pt idx="1">
                  <c:v>4.8440871842579059</c:v>
                </c:pt>
                <c:pt idx="2">
                  <c:v>6.2427762487719196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6.9575491779724441</c:v>
                </c:pt>
                <c:pt idx="1">
                  <c:v>6.9714004377882999</c:v>
                </c:pt>
                <c:pt idx="2">
                  <c:v>7.7924198467958838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13.891369153758326</c:v>
                </c:pt>
                <c:pt idx="1">
                  <c:v>13.873748151841836</c:v>
                </c:pt>
                <c:pt idx="2">
                  <c:v>16.609588709175704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8.486609851626925</c:v>
                </c:pt>
                <c:pt idx="1">
                  <c:v>8.4899510904773869</c:v>
                </c:pt>
                <c:pt idx="2">
                  <c:v>8.5886802056970311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8.5149715838773297</c:v>
                </c:pt>
                <c:pt idx="1">
                  <c:v>8.6245241505535262</c:v>
                </c:pt>
                <c:pt idx="2">
                  <c:v>7.6738081766950961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2.346603227739652</c:v>
                </c:pt>
                <c:pt idx="1">
                  <c:v>2.3817535291389635</c:v>
                </c:pt>
                <c:pt idx="2">
                  <c:v>2.1626446588906667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>
                <a:latin typeface="+mn-lt"/>
              </a:defRPr>
            </a:pPr>
            <a:r>
              <a:rPr lang="en-US" sz="1100" b="1" i="0" baseline="0">
                <a:effectLst/>
                <a:latin typeface="+mn-lt"/>
              </a:rPr>
              <a:t>IJG Bond Yield Curve versus SA Benchmarks (latest)</a:t>
            </a:r>
            <a:endParaRPr lang="en-NA" sz="11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422054190296156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96466378013994E-2"/>
          <c:y val="9.8661486211861327E-2"/>
          <c:w val="0.87866072252883531"/>
          <c:h val="0.70090928659107699"/>
        </c:manualLayout>
      </c:layout>
      <c:scatterChart>
        <c:scatterStyle val="lineMarker"/>
        <c:varyColors val="0"/>
        <c:ser>
          <c:idx val="1"/>
          <c:order val="0"/>
          <c:tx>
            <c:v>#REF!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1591276090488689"/>
                  <c:y val="-3.0762593348049918E-4"/>
                </c:manualLayout>
              </c:layout>
              <c:tx>
                <c:rich>
                  <a:bodyPr/>
                  <a:lstStyle/>
                  <a:p>
                    <a:fld id="{2837F7F2-096B-4966-82BD-76BA10A7036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06F-4733-B554-A7635ECDE6B5}"/>
                </c:ext>
              </c:extLst>
            </c:dLbl>
            <c:dLbl>
              <c:idx val="1"/>
              <c:layout>
                <c:manualLayout>
                  <c:x val="-0.14130958630171228"/>
                  <c:y val="-1.8311540012753955E-2"/>
                </c:manualLayout>
              </c:layout>
              <c:tx>
                <c:rich>
                  <a:bodyPr/>
                  <a:lstStyle/>
                  <a:p>
                    <a:fld id="{3F206710-BAB1-4D0F-A8BB-15A29BC5F11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06F-4733-B554-A7635ECDE6B5}"/>
                </c:ext>
              </c:extLst>
            </c:dLbl>
            <c:dLbl>
              <c:idx val="2"/>
              <c:layout>
                <c:manualLayout>
                  <c:x val="-9.3690538682664679E-2"/>
                  <c:y val="-4.2316758785118612E-2"/>
                </c:manualLayout>
              </c:layout>
              <c:tx>
                <c:rich>
                  <a:bodyPr/>
                  <a:lstStyle/>
                  <a:p>
                    <a:fld id="{E7832526-F76C-4D90-AEBD-77C7134DFFF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06F-4733-B554-A7635ECDE6B5}"/>
                </c:ext>
              </c:extLst>
            </c:dLbl>
            <c:dLbl>
              <c:idx val="3"/>
              <c:layout>
                <c:manualLayout>
                  <c:x val="-8.7341332333458324E-2"/>
                  <c:y val="-3.3314801745481834E-2"/>
                </c:manualLayout>
              </c:layout>
              <c:tx>
                <c:rich>
                  <a:bodyPr/>
                  <a:lstStyle/>
                  <a:p>
                    <a:fld id="{9FB3E69C-CE16-40DF-9078-8D49E6F43F9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06F-4733-B554-A7635ECDE6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836909-4AD4-40E3-8CF5-12DE5A26C42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06F-4733-B554-A7635ECDE6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ED4273A-20A9-4CEA-BB2F-19D1F3A15BA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06F-4733-B554-A7635ECDE6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EEA8E04-7515-4C34-A67E-A71E4CD9A47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06F-4733-B554-A7635ECDE6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0B7D014-D970-4172-9363-8EC19835606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06F-4733-B554-A7635ECDE6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665937-25F1-482B-8B2A-179E61398EB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06F-4733-B554-A7635ECDE6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FD2C125-9CC8-4A4F-8668-BC100DF4286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06F-4733-B554-A7635ECDE6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8B1AF5C-806D-45AB-B7EC-B4C10DABB43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06F-4733-B554-A7635ECDE6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F387BBB-5D8B-4194-894D-914F346F539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06F-4733-B554-A7635ECDE6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0CD15CA-A9E7-4A89-A9AB-F908A661DBF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06F-4733-B554-A7635ECDE6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8753A78-B13E-417F-9927-50D66AF1413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06F-4733-B554-A7635ECDE6B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1.5416666666666667</c:v>
              </c:pt>
              <c:pt idx="1">
                <c:v>2.5416666666666665</c:v>
              </c:pt>
              <c:pt idx="2">
                <c:v>3.0416666666666665</c:v>
              </c:pt>
              <c:pt idx="3">
                <c:v>4.041666666666667</c:v>
              </c:pt>
              <c:pt idx="4">
                <c:v>4.791666666666667</c:v>
              </c:pt>
              <c:pt idx="5">
                <c:v>7.791666666666667</c:v>
              </c:pt>
              <c:pt idx="6">
                <c:v>10.041666666666666</c:v>
              </c:pt>
              <c:pt idx="7">
                <c:v>13.291666666666666</c:v>
              </c:pt>
              <c:pt idx="8">
                <c:v>15.291666666666666</c:v>
              </c:pt>
              <c:pt idx="9">
                <c:v>18.541666666666668</c:v>
              </c:pt>
              <c:pt idx="10">
                <c:v>21.291666666666668</c:v>
              </c:pt>
              <c:pt idx="11">
                <c:v>23.291666666666668</c:v>
              </c:pt>
              <c:pt idx="12">
                <c:v>26.541666666666668</c:v>
              </c:pt>
              <c:pt idx="13">
                <c:v>28.291666666666668</c:v>
              </c:pt>
            </c:numLit>
          </c:xVal>
          <c:yVal>
            <c:numLit>
              <c:formatCode>General</c:formatCode>
              <c:ptCount val="14"/>
              <c:pt idx="0">
                <c:v>6.84</c:v>
              </c:pt>
              <c:pt idx="1">
                <c:v>7.6150000000000002</c:v>
              </c:pt>
              <c:pt idx="2">
                <c:v>8.0350000000000001</c:v>
              </c:pt>
              <c:pt idx="3">
                <c:v>8.7050000000000001</c:v>
              </c:pt>
              <c:pt idx="4">
                <c:v>8.9849999999999994</c:v>
              </c:pt>
              <c:pt idx="5">
                <c:v>10.84</c:v>
              </c:pt>
              <c:pt idx="6">
                <c:v>11.934999999999999</c:v>
              </c:pt>
              <c:pt idx="7">
                <c:v>12.5</c:v>
              </c:pt>
              <c:pt idx="8">
                <c:v>13.265000000000001</c:v>
              </c:pt>
              <c:pt idx="9">
                <c:v>13.105</c:v>
              </c:pt>
              <c:pt idx="10">
                <c:v>13.7</c:v>
              </c:pt>
              <c:pt idx="11">
                <c:v>13.800999999999998</c:v>
              </c:pt>
              <c:pt idx="12">
                <c:v>14.199960000000001</c:v>
              </c:pt>
              <c:pt idx="13">
                <c:v>13.93791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{"GC23","GC24","GC25","GC26","GC27","GC30","GC32","GC35","GC37","GC40","GC43","GC45","GC48","GC50"}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06F-4733-B554-A7635ECDE6B5}"/>
            </c:ext>
          </c:extLst>
        </c:ser>
        <c:ser>
          <c:idx val="0"/>
          <c:order val="1"/>
          <c:tx>
            <c:v>#REF!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1A3B21B-7933-4AC5-ABA5-03A25C8B7CC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06F-4733-B554-A7635ECDE6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763B1C-F906-4D26-86C2-6DF3AC6BD92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06F-4733-B554-A7635ECDE6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0990D3-155B-4E97-9099-44321F80D33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06F-4733-B554-A7635ECDE6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735017C-A0E1-496E-B32A-5561868E2BA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06F-4733-B554-A7635ECDE6B5}"/>
                </c:ext>
              </c:extLst>
            </c:dLbl>
            <c:dLbl>
              <c:idx val="4"/>
              <c:layout>
                <c:manualLayout>
                  <c:x val="-5.8095238095238151E-2"/>
                  <c:y val="-2.6698245185429736E-2"/>
                </c:manualLayout>
              </c:layout>
              <c:tx>
                <c:rich>
                  <a:bodyPr/>
                  <a:lstStyle/>
                  <a:p>
                    <a:fld id="{F1400745-5328-4180-AA69-487C8847629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06F-4733-B554-A7635ECDE6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1D2985-B33A-4763-9AAA-2F38A5BA143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06F-4733-B554-A7635ECDE6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0A5AA88-C000-4C21-8769-44929F65E7C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06F-4733-B554-A7635ECDE6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13F527C-4B02-4B50-9C63-AB1EDD97DEA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06F-4733-B554-A7635ECDE6B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8"/>
              <c:pt idx="0">
                <c:v>0.91111111111111109</c:v>
              </c:pt>
              <c:pt idx="1">
                <c:v>4.7249999999999996</c:v>
              </c:pt>
              <c:pt idx="2">
                <c:v>8.9111111111111114</c:v>
              </c:pt>
              <c:pt idx="3">
                <c:v>14</c:v>
              </c:pt>
              <c:pt idx="4">
                <c:v>14.833333333333334</c:v>
              </c:pt>
              <c:pt idx="5">
                <c:v>18.911111111111111</c:v>
              </c:pt>
              <c:pt idx="6">
                <c:v>21.833333333333332</c:v>
              </c:pt>
              <c:pt idx="7">
                <c:v>25.911111111111111</c:v>
              </c:pt>
            </c:numLit>
          </c:xVal>
          <c:yVal>
            <c:numLit>
              <c:formatCode>General</c:formatCode>
              <c:ptCount val="8"/>
              <c:pt idx="0">
                <c:v>5.39</c:v>
              </c:pt>
              <c:pt idx="1">
                <c:v>8.125</c:v>
              </c:pt>
              <c:pt idx="2">
                <c:v>9.8249999999999993</c:v>
              </c:pt>
              <c:pt idx="3">
                <c:v>10.29</c:v>
              </c:pt>
              <c:pt idx="4">
                <c:v>10.475</c:v>
              </c:pt>
              <c:pt idx="5">
                <c:v>10.565</c:v>
              </c:pt>
              <c:pt idx="6">
                <c:v>10.6</c:v>
              </c:pt>
              <c:pt idx="7">
                <c:v>10.545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{"R2023","R186","R213","R209","R2037","R214","R2044","R2048"}</c15:f>
                <c15:dlblRangeCache>
                  <c:ptCount val="8"/>
                  <c:pt idx="0">
                    <c:v>R2023</c:v>
                  </c:pt>
                  <c:pt idx="1">
                    <c:v>R186</c:v>
                  </c:pt>
                  <c:pt idx="2">
                    <c:v>R213</c:v>
                  </c:pt>
                  <c:pt idx="3">
                    <c:v>R209</c:v>
                  </c:pt>
                  <c:pt idx="4">
                    <c:v>R2037</c:v>
                  </c:pt>
                  <c:pt idx="5">
                    <c:v>R214</c:v>
                  </c:pt>
                  <c:pt idx="6">
                    <c:v>R2044</c:v>
                  </c:pt>
                  <c:pt idx="7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206F-4733-B554-A7635ECD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453586968925672E-2"/>
          <c:y val="0.85768739537479077"/>
          <c:w val="0.94369428774144248"/>
          <c:h val="0.12131522929712527"/>
        </c:manualLayout>
      </c:layout>
      <c:overlay val="0"/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152400</xdr:colOff>
      <xdr:row>33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8B9DD2-B26B-4204-9413-34C85C61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905125"/>
          <a:ext cx="489585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1284767</xdr:colOff>
      <xdr:row>27</xdr:row>
      <xdr:rowOff>66453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E21464-202C-4BAC-AC83-9A5D8D48E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11</xdr:col>
      <xdr:colOff>1240465</xdr:colOff>
      <xdr:row>27</xdr:row>
      <xdr:rowOff>132907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BB5AD5-6DD3-41C3-8E33-3200C4A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leo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zette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0" t="str">
        <f>"Individual Equity Total Returns [N$,%]" &amp; TEXT(Map!$N$16, " mmmm yyyy")</f>
        <v>Individual Equity Total Returns [N$,%] March 2022</v>
      </c>
      <c r="C2" s="420"/>
      <c r="D2" s="420"/>
      <c r="E2" s="420"/>
      <c r="F2" s="420"/>
      <c r="G2" s="420"/>
      <c r="H2" s="492" t="s">
        <v>7</v>
      </c>
      <c r="I2" s="492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5"/>
      <c r="C4" s="386" t="s">
        <v>84</v>
      </c>
      <c r="D4" s="386" t="s">
        <v>109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148</v>
      </c>
      <c r="C5" s="396"/>
      <c r="D5" s="397"/>
      <c r="E5" s="398">
        <v>13.762847838565991</v>
      </c>
      <c r="F5" s="398">
        <v>25.58650315902668</v>
      </c>
      <c r="G5" s="398">
        <v>22.866057043321657</v>
      </c>
      <c r="H5" s="398">
        <v>52.231374079563352</v>
      </c>
      <c r="I5" s="398">
        <v>25.58650315902668</v>
      </c>
      <c r="J5" s="85"/>
    </row>
    <row r="6" spans="2:11">
      <c r="B6" s="87" t="s">
        <v>149</v>
      </c>
      <c r="C6" s="399"/>
      <c r="D6" s="397"/>
      <c r="E6" s="21">
        <v>15.389607247993034</v>
      </c>
      <c r="F6" s="21">
        <v>30.257162852658404</v>
      </c>
      <c r="G6" s="21">
        <v>26.967977944357031</v>
      </c>
      <c r="H6" s="21">
        <v>56.619148998961172</v>
      </c>
      <c r="I6" s="21">
        <v>30.257162852658404</v>
      </c>
      <c r="J6" s="85"/>
    </row>
    <row r="7" spans="2:11">
      <c r="B7" s="57" t="s">
        <v>150</v>
      </c>
      <c r="C7" s="399">
        <v>1400</v>
      </c>
      <c r="D7" s="400">
        <v>8.2464427486230352E-4</v>
      </c>
      <c r="E7" s="22">
        <v>9.3964859999999994</v>
      </c>
      <c r="F7" s="22">
        <v>11.180120000000001</v>
      </c>
      <c r="G7" s="22">
        <v>14.906349999999998</v>
      </c>
      <c r="H7" s="22">
        <v>11.26403</v>
      </c>
      <c r="I7" s="22">
        <v>11.180120000000001</v>
      </c>
      <c r="J7" s="85"/>
    </row>
    <row r="8" spans="2:11">
      <c r="B8" s="57" t="s">
        <v>151</v>
      </c>
      <c r="C8" s="399">
        <v>7747</v>
      </c>
      <c r="D8" s="400">
        <v>0.16497267561188197</v>
      </c>
      <c r="E8" s="22">
        <v>19.58616</v>
      </c>
      <c r="F8" s="22">
        <v>30.049949999999999</v>
      </c>
      <c r="G8" s="22">
        <v>25.670950000000005</v>
      </c>
      <c r="H8" s="22">
        <v>57.052170000000004</v>
      </c>
      <c r="I8" s="22">
        <v>30.049949999999999</v>
      </c>
      <c r="J8" s="85"/>
    </row>
    <row r="9" spans="2:11">
      <c r="B9" s="57" t="s">
        <v>152</v>
      </c>
      <c r="C9" s="399">
        <v>2950</v>
      </c>
      <c r="D9" s="400">
        <v>8.2290976899662617E-4</v>
      </c>
      <c r="E9" s="22">
        <v>3.3909799999999997E-2</v>
      </c>
      <c r="F9" s="22">
        <v>0</v>
      </c>
      <c r="G9" s="22">
        <v>5.3571429999999998</v>
      </c>
      <c r="H9" s="22">
        <v>32.715310000000002</v>
      </c>
      <c r="I9" s="22">
        <v>0</v>
      </c>
      <c r="J9" s="85"/>
    </row>
    <row r="10" spans="2:11">
      <c r="B10" s="57" t="s">
        <v>153</v>
      </c>
      <c r="C10" s="399">
        <v>250</v>
      </c>
      <c r="D10" s="400">
        <v>1.1944734470807459E-4</v>
      </c>
      <c r="E10" s="22">
        <v>58.227849999999989</v>
      </c>
      <c r="F10" s="22">
        <v>27.551020000000005</v>
      </c>
      <c r="G10" s="22">
        <v>34.975000000000001</v>
      </c>
      <c r="H10" s="22">
        <v>61.336639999999996</v>
      </c>
      <c r="I10" s="22">
        <v>27.551020000000005</v>
      </c>
      <c r="J10" s="85"/>
    </row>
    <row r="11" spans="2:11">
      <c r="B11" s="57" t="s">
        <v>154</v>
      </c>
      <c r="C11" s="399">
        <v>23307</v>
      </c>
      <c r="D11" s="400">
        <v>3.6272187966657467E-2</v>
      </c>
      <c r="E11" s="22">
        <v>6.6242739999999998</v>
      </c>
      <c r="F11" s="22">
        <v>33.038409999999999</v>
      </c>
      <c r="G11" s="22">
        <v>33.137210000000003</v>
      </c>
      <c r="H11" s="22">
        <v>70.596310000000003</v>
      </c>
      <c r="I11" s="22">
        <v>33.038409999999999</v>
      </c>
      <c r="J11" s="85"/>
    </row>
    <row r="12" spans="2:11">
      <c r="B12" s="57" t="s">
        <v>155</v>
      </c>
      <c r="C12" s="399">
        <v>500</v>
      </c>
      <c r="D12" s="400">
        <v>1.7020331437063088E-4</v>
      </c>
      <c r="E12" s="22">
        <v>-16.107379999999999</v>
      </c>
      <c r="F12" s="22">
        <v>-18.43393</v>
      </c>
      <c r="G12" s="22">
        <v>-22.72025</v>
      </c>
      <c r="H12" s="22">
        <v>-34.574959999999997</v>
      </c>
      <c r="I12" s="22">
        <v>-18.43393</v>
      </c>
      <c r="J12" s="85"/>
    </row>
    <row r="13" spans="2:11">
      <c r="B13" s="57" t="s">
        <v>156</v>
      </c>
      <c r="C13" s="399">
        <v>18214</v>
      </c>
      <c r="D13" s="400">
        <v>0.10487140521632865</v>
      </c>
      <c r="E13" s="22">
        <v>11.98967</v>
      </c>
      <c r="F13" s="22">
        <v>30.090710000000005</v>
      </c>
      <c r="G13" s="22">
        <v>27.2105</v>
      </c>
      <c r="H13" s="22">
        <v>51.790489999999998</v>
      </c>
      <c r="I13" s="22">
        <v>30.090710000000005</v>
      </c>
      <c r="J13" s="85"/>
    </row>
    <row r="14" spans="2:11">
      <c r="B14" s="87" t="s">
        <v>157</v>
      </c>
      <c r="C14" s="399"/>
      <c r="D14" s="400"/>
      <c r="E14" s="21">
        <v>11.44407</v>
      </c>
      <c r="F14" s="21">
        <v>13.51552</v>
      </c>
      <c r="G14" s="21">
        <v>25.14621</v>
      </c>
      <c r="H14" s="21">
        <v>27.538450000000001</v>
      </c>
      <c r="I14" s="21">
        <v>13.51552</v>
      </c>
      <c r="J14" s="85"/>
    </row>
    <row r="15" spans="2:11">
      <c r="B15" s="57" t="s">
        <v>158</v>
      </c>
      <c r="C15" s="399">
        <v>28900</v>
      </c>
      <c r="D15" s="400">
        <v>5.1493370834639817E-3</v>
      </c>
      <c r="E15" s="22">
        <v>11.44407</v>
      </c>
      <c r="F15" s="22">
        <v>13.51552</v>
      </c>
      <c r="G15" s="22">
        <v>25.146210000000004</v>
      </c>
      <c r="H15" s="22">
        <v>27.538450000000005</v>
      </c>
      <c r="I15" s="22">
        <v>13.51552</v>
      </c>
      <c r="J15" s="85"/>
    </row>
    <row r="16" spans="2:11">
      <c r="B16" s="87" t="s">
        <v>159</v>
      </c>
      <c r="C16" s="399"/>
      <c r="D16" s="400"/>
      <c r="E16" s="21">
        <v>9.3324682392416811</v>
      </c>
      <c r="F16" s="21">
        <v>14.003147681867627</v>
      </c>
      <c r="G16" s="21">
        <v>5.6573376670385382</v>
      </c>
      <c r="H16" s="21">
        <v>26.830769053673894</v>
      </c>
      <c r="I16" s="21">
        <v>14.003147681867627</v>
      </c>
      <c r="J16" s="85"/>
    </row>
    <row r="17" spans="2:10">
      <c r="B17" s="57" t="s">
        <v>160</v>
      </c>
      <c r="C17" s="399">
        <v>1730.9999999999998</v>
      </c>
      <c r="D17" s="400">
        <v>7.6223559731897692E-3</v>
      </c>
      <c r="E17" s="22">
        <v>-7.2844129999999989</v>
      </c>
      <c r="F17" s="22">
        <v>-8.6543530000000004</v>
      </c>
      <c r="G17" s="22">
        <v>-17.13739</v>
      </c>
      <c r="H17" s="22">
        <v>-0.57438250000000002</v>
      </c>
      <c r="I17" s="22">
        <v>-8.6543530000000004</v>
      </c>
      <c r="J17" s="85"/>
    </row>
    <row r="18" spans="2:10">
      <c r="B18" s="57" t="s">
        <v>161</v>
      </c>
      <c r="C18" s="399">
        <v>1377</v>
      </c>
      <c r="D18" s="400">
        <v>2.6567716584595953E-2</v>
      </c>
      <c r="E18" s="22">
        <v>9.2857140000000005</v>
      </c>
      <c r="F18" s="22">
        <v>5.1145040000000002</v>
      </c>
      <c r="G18" s="22">
        <v>-2.8878300000000001</v>
      </c>
      <c r="H18" s="22">
        <v>32.803359999999998</v>
      </c>
      <c r="I18" s="22">
        <v>5.1145040000000002</v>
      </c>
      <c r="J18" s="85"/>
    </row>
    <row r="19" spans="2:10">
      <c r="B19" s="57" t="s">
        <v>162</v>
      </c>
      <c r="C19" s="399">
        <v>7220</v>
      </c>
      <c r="D19" s="400">
        <v>5.4928148072743967E-2</v>
      </c>
      <c r="E19" s="22">
        <v>11.661</v>
      </c>
      <c r="F19" s="22">
        <v>21.44659</v>
      </c>
      <c r="G19" s="22">
        <v>12.953690000000002</v>
      </c>
      <c r="H19" s="22">
        <v>27.74494</v>
      </c>
      <c r="I19" s="22">
        <v>21.44659</v>
      </c>
      <c r="J19" s="85"/>
    </row>
    <row r="20" spans="2:10">
      <c r="B20" s="87" t="s">
        <v>163</v>
      </c>
      <c r="C20" s="399"/>
      <c r="D20" s="400"/>
      <c r="E20" s="21">
        <v>0</v>
      </c>
      <c r="F20" s="21">
        <v>0</v>
      </c>
      <c r="G20" s="21">
        <v>10.606059999999999</v>
      </c>
      <c r="H20" s="21">
        <v>15.873020000000002</v>
      </c>
      <c r="I20" s="21">
        <v>0</v>
      </c>
      <c r="J20" s="85"/>
    </row>
    <row r="21" spans="2:10">
      <c r="B21" s="57" t="s">
        <v>164</v>
      </c>
      <c r="C21" s="399">
        <v>66</v>
      </c>
      <c r="D21" s="400">
        <v>2.9814057239135421E-5</v>
      </c>
      <c r="E21" s="22">
        <v>0</v>
      </c>
      <c r="F21" s="22">
        <v>0</v>
      </c>
      <c r="G21" s="22">
        <v>10.606059999999999</v>
      </c>
      <c r="H21" s="22">
        <v>15.873020000000002</v>
      </c>
      <c r="I21" s="22">
        <v>0</v>
      </c>
      <c r="J21" s="85"/>
    </row>
    <row r="22" spans="2:10">
      <c r="B22" s="87" t="s">
        <v>165</v>
      </c>
      <c r="C22" s="399"/>
      <c r="D22" s="400"/>
      <c r="E22" s="21">
        <v>11.579294867133488</v>
      </c>
      <c r="F22" s="21">
        <v>13.969679870741562</v>
      </c>
      <c r="G22" s="21">
        <v>16.876840414930818</v>
      </c>
      <c r="H22" s="21">
        <v>78.603904054310192</v>
      </c>
      <c r="I22" s="21">
        <v>13.969679870741562</v>
      </c>
      <c r="J22" s="85"/>
    </row>
    <row r="23" spans="2:10">
      <c r="B23" s="57" t="s">
        <v>166</v>
      </c>
      <c r="C23" s="399">
        <v>1019.9999999999999</v>
      </c>
      <c r="D23" s="400">
        <v>3.8712411712449714E-4</v>
      </c>
      <c r="E23" s="22">
        <v>6.4</v>
      </c>
      <c r="F23" s="22">
        <v>18.353729999999999</v>
      </c>
      <c r="G23" s="22">
        <v>-6.5847230000000003</v>
      </c>
      <c r="H23" s="22">
        <v>-7.9664910000000004</v>
      </c>
      <c r="I23" s="22">
        <v>18.353729999999999</v>
      </c>
      <c r="J23" s="85"/>
    </row>
    <row r="24" spans="2:10">
      <c r="B24" s="57" t="s">
        <v>167</v>
      </c>
      <c r="C24" s="399">
        <v>1406</v>
      </c>
      <c r="D24" s="400">
        <v>5.5176444257642124E-3</v>
      </c>
      <c r="E24" s="22">
        <v>11.942679999999999</v>
      </c>
      <c r="F24" s="22">
        <v>13.662089999999999</v>
      </c>
      <c r="G24" s="22">
        <v>18.522929999999999</v>
      </c>
      <c r="H24" s="22">
        <v>84.677779999999998</v>
      </c>
      <c r="I24" s="22">
        <v>13.662089999999999</v>
      </c>
      <c r="J24" s="85"/>
    </row>
    <row r="25" spans="2:10">
      <c r="B25" s="87" t="s">
        <v>168</v>
      </c>
      <c r="C25" s="399"/>
      <c r="D25" s="400"/>
      <c r="E25" s="21">
        <v>9.4643844251343392</v>
      </c>
      <c r="F25" s="21">
        <v>9.5710779243218624</v>
      </c>
      <c r="G25" s="21">
        <v>44.778326219506013</v>
      </c>
      <c r="H25" s="21">
        <v>116.99226597188945</v>
      </c>
      <c r="I25" s="21">
        <v>9.5710779243218624</v>
      </c>
      <c r="J25" s="85"/>
    </row>
    <row r="26" spans="2:10">
      <c r="B26" s="57" t="s">
        <v>169</v>
      </c>
      <c r="C26" s="399">
        <v>115.99999999999999</v>
      </c>
      <c r="D26" s="400">
        <v>6.2396481833031743E-5</v>
      </c>
      <c r="E26" s="22">
        <v>50.649349999999991</v>
      </c>
      <c r="F26" s="22">
        <v>45</v>
      </c>
      <c r="G26" s="22">
        <v>52.63158</v>
      </c>
      <c r="H26" s="22">
        <v>56.756759999999993</v>
      </c>
      <c r="I26" s="22">
        <v>45</v>
      </c>
      <c r="J26" s="85"/>
    </row>
    <row r="27" spans="2:10">
      <c r="B27" s="57" t="s">
        <v>170</v>
      </c>
      <c r="C27" s="399">
        <v>9751</v>
      </c>
      <c r="D27" s="400">
        <v>1.1740244591612933E-2</v>
      </c>
      <c r="E27" s="22">
        <v>12.793519999999999</v>
      </c>
      <c r="F27" s="22">
        <v>12.22235</v>
      </c>
      <c r="G27" s="22">
        <v>53.099039999999995</v>
      </c>
      <c r="H27" s="22">
        <v>138.10749999999999</v>
      </c>
      <c r="I27" s="22">
        <v>12.22235</v>
      </c>
      <c r="J27" s="85"/>
    </row>
    <row r="28" spans="2:10">
      <c r="B28" s="57" t="s">
        <v>171</v>
      </c>
      <c r="C28" s="399">
        <v>1310</v>
      </c>
      <c r="D28" s="400">
        <v>2.3217885008569718E-3</v>
      </c>
      <c r="E28" s="22">
        <v>-4.6579329999999999</v>
      </c>
      <c r="F28" s="22">
        <v>-2.5297619999999998</v>
      </c>
      <c r="G28" s="22">
        <v>18.801690000000001</v>
      </c>
      <c r="H28" s="22">
        <v>45.60821</v>
      </c>
      <c r="I28" s="22">
        <v>-2.5297619999999998</v>
      </c>
      <c r="J28" s="85"/>
    </row>
    <row r="29" spans="2:10">
      <c r="B29" s="57" t="s">
        <v>172</v>
      </c>
      <c r="C29" s="399">
        <v>12790</v>
      </c>
      <c r="D29" s="400">
        <v>2.5836918009037034E-4</v>
      </c>
      <c r="E29" s="22">
        <v>0</v>
      </c>
      <c r="F29" s="22">
        <v>0</v>
      </c>
      <c r="G29" s="22">
        <v>0</v>
      </c>
      <c r="H29" s="22">
        <v>1.618452</v>
      </c>
      <c r="I29" s="22">
        <v>0</v>
      </c>
      <c r="J29" s="85"/>
    </row>
    <row r="30" spans="2:10">
      <c r="B30" s="57" t="s">
        <v>173</v>
      </c>
      <c r="C30" s="399">
        <v>1319</v>
      </c>
      <c r="D30" s="400">
        <v>0</v>
      </c>
      <c r="E30" s="22">
        <v>-6.2544420000000001</v>
      </c>
      <c r="F30" s="22">
        <v>-8.8458880000000004</v>
      </c>
      <c r="G30" s="22">
        <v>-4.4202899999999996</v>
      </c>
      <c r="H30" s="22">
        <v>-2.0786929999999999</v>
      </c>
      <c r="I30" s="22">
        <v>-8.8458880000000004</v>
      </c>
      <c r="J30" s="85"/>
    </row>
    <row r="31" spans="2:10">
      <c r="B31" s="57" t="s">
        <v>174</v>
      </c>
      <c r="C31" s="399">
        <v>125</v>
      </c>
      <c r="D31" s="400">
        <v>2.8928405128832542E-4</v>
      </c>
      <c r="E31" s="22">
        <v>-3.8461539999999994</v>
      </c>
      <c r="F31" s="22">
        <v>0</v>
      </c>
      <c r="G31" s="22">
        <v>-46.120690000000003</v>
      </c>
      <c r="H31" s="22">
        <v>-50.98039</v>
      </c>
      <c r="I31" s="22">
        <v>0</v>
      </c>
      <c r="J31" s="85"/>
    </row>
    <row r="32" spans="2:10">
      <c r="B32" s="87" t="s">
        <v>175</v>
      </c>
      <c r="C32" s="399"/>
      <c r="D32" s="400"/>
      <c r="E32" s="22"/>
      <c r="F32" s="22"/>
      <c r="G32" s="22"/>
      <c r="H32" s="22"/>
      <c r="I32" s="22"/>
      <c r="J32" s="85"/>
    </row>
    <row r="33" spans="2:10">
      <c r="B33" s="57" t="s">
        <v>176</v>
      </c>
      <c r="C33" s="399">
        <v>1300</v>
      </c>
      <c r="D33" s="400">
        <v>2.5955102673804923E-4</v>
      </c>
      <c r="E33" s="22">
        <v>1.801096</v>
      </c>
      <c r="F33" s="22">
        <v>1.801096</v>
      </c>
      <c r="G33" s="22">
        <v>9.2353590000000008</v>
      </c>
      <c r="H33" s="22">
        <v>10.16108</v>
      </c>
      <c r="I33" s="22">
        <v>1.801096</v>
      </c>
      <c r="J33" s="85"/>
    </row>
    <row r="34" spans="2:10">
      <c r="B34" s="57" t="s">
        <v>177</v>
      </c>
      <c r="C34" s="399">
        <v>800</v>
      </c>
      <c r="D34" s="400">
        <v>1.0391319964209258E-3</v>
      </c>
      <c r="E34" s="22">
        <v>-2.9126210000000001</v>
      </c>
      <c r="F34" s="22">
        <v>-6.767703</v>
      </c>
      <c r="G34" s="22">
        <v>0</v>
      </c>
      <c r="H34" s="22">
        <v>0</v>
      </c>
      <c r="I34" s="22">
        <v>-6.767703</v>
      </c>
      <c r="J34" s="85"/>
    </row>
    <row r="35" spans="2:10">
      <c r="B35" s="87" t="s">
        <v>178</v>
      </c>
      <c r="C35" s="399"/>
      <c r="D35" s="400"/>
      <c r="E35" s="22"/>
      <c r="F35" s="22"/>
      <c r="G35" s="22"/>
      <c r="H35" s="22"/>
      <c r="I35" s="22"/>
      <c r="J35" s="85"/>
    </row>
    <row r="36" spans="2:10" ht="14.25" thickBot="1">
      <c r="B36" s="57" t="s">
        <v>179</v>
      </c>
      <c r="C36" s="399">
        <v>900</v>
      </c>
      <c r="D36" s="400">
        <v>9.2391987831878125E-6</v>
      </c>
      <c r="E36" s="22">
        <v>0</v>
      </c>
      <c r="F36" s="391">
        <v>0</v>
      </c>
      <c r="G36" s="391">
        <v>0</v>
      </c>
      <c r="H36" s="391">
        <v>0</v>
      </c>
      <c r="I36" s="391">
        <v>0</v>
      </c>
      <c r="J36" s="85"/>
    </row>
    <row r="37" spans="2:10">
      <c r="B37" s="401"/>
      <c r="C37" s="402"/>
      <c r="D37" s="403"/>
      <c r="E37" s="401"/>
      <c r="F37" s="404"/>
      <c r="G37" s="404"/>
      <c r="H37" s="404"/>
      <c r="I37" s="404"/>
      <c r="J37" s="85"/>
    </row>
    <row r="38" spans="2:10">
      <c r="B38" s="395" t="s">
        <v>180</v>
      </c>
      <c r="C38" s="396"/>
      <c r="D38" s="400"/>
      <c r="E38" s="398">
        <v>0.9351256</v>
      </c>
      <c r="F38" s="398">
        <v>1.498678</v>
      </c>
      <c r="G38" s="398">
        <v>8.4118010000000005</v>
      </c>
      <c r="H38" s="398">
        <v>18.796220000000002</v>
      </c>
      <c r="I38" s="398">
        <v>1.498678</v>
      </c>
      <c r="J38" s="85"/>
    </row>
    <row r="39" spans="2:10">
      <c r="B39" s="388" t="s">
        <v>181</v>
      </c>
      <c r="C39" s="396"/>
      <c r="D39" s="400"/>
      <c r="E39" s="389">
        <v>0.9351256</v>
      </c>
      <c r="F39" s="389">
        <v>1.498678</v>
      </c>
      <c r="G39" s="389">
        <v>8.4118010000000005</v>
      </c>
      <c r="H39" s="389">
        <v>18.796220000000002</v>
      </c>
      <c r="I39" s="389">
        <v>1.498678</v>
      </c>
      <c r="J39" s="85"/>
    </row>
    <row r="40" spans="2:10" ht="14.25" thickBot="1">
      <c r="B40" s="405" t="s">
        <v>182</v>
      </c>
      <c r="C40" s="406">
        <v>6908</v>
      </c>
      <c r="D40" s="407">
        <v>1.1930839496032335E-2</v>
      </c>
      <c r="E40" s="408">
        <v>0.9351256</v>
      </c>
      <c r="F40" s="408">
        <v>1.498678</v>
      </c>
      <c r="G40" s="408">
        <v>8.4118010000000005</v>
      </c>
      <c r="H40" s="408">
        <v>18.796220000000002</v>
      </c>
      <c r="I40" s="408">
        <v>1.498678</v>
      </c>
      <c r="J40" s="85"/>
    </row>
    <row r="41" spans="2:10">
      <c r="B41" s="401"/>
      <c r="C41" s="402"/>
      <c r="D41" s="403"/>
      <c r="E41" s="401"/>
      <c r="F41" s="404"/>
      <c r="G41" s="404"/>
      <c r="H41" s="404"/>
      <c r="I41" s="404"/>
      <c r="J41" s="85"/>
    </row>
    <row r="42" spans="2:10">
      <c r="B42" s="395" t="s">
        <v>183</v>
      </c>
      <c r="C42" s="396"/>
      <c r="D42" s="397"/>
      <c r="E42" s="398">
        <v>2.2778867075285429</v>
      </c>
      <c r="F42" s="398">
        <v>21.155013828236072</v>
      </c>
      <c r="G42" s="398">
        <v>48.235578743680904</v>
      </c>
      <c r="H42" s="398">
        <v>47.433544023698069</v>
      </c>
      <c r="I42" s="398">
        <v>21.155013828236072</v>
      </c>
      <c r="J42" s="85"/>
    </row>
    <row r="43" spans="2:10">
      <c r="B43" s="388" t="s">
        <v>184</v>
      </c>
      <c r="C43" s="396"/>
      <c r="D43" s="397"/>
      <c r="E43" s="389">
        <v>2.2778867075285429</v>
      </c>
      <c r="F43" s="389">
        <v>21.155013828236072</v>
      </c>
      <c r="G43" s="389">
        <v>48.235578743680904</v>
      </c>
      <c r="H43" s="389">
        <v>47.433544023698069</v>
      </c>
      <c r="I43" s="389">
        <v>21.155013828236072</v>
      </c>
      <c r="J43" s="85"/>
    </row>
    <row r="44" spans="2:10">
      <c r="B44" s="390" t="s">
        <v>185</v>
      </c>
      <c r="C44" s="396">
        <v>77045</v>
      </c>
      <c r="D44" s="400">
        <v>0.40678039028594631</v>
      </c>
      <c r="E44" s="391">
        <v>1.9861050000000002</v>
      </c>
      <c r="F44" s="391">
        <v>22.370180000000001</v>
      </c>
      <c r="G44" s="391">
        <v>49.657699999999998</v>
      </c>
      <c r="H44" s="391">
        <v>46.665669999999999</v>
      </c>
      <c r="I44" s="391">
        <v>22.370180000000001</v>
      </c>
      <c r="J44" s="85"/>
    </row>
    <row r="45" spans="2:10">
      <c r="B45" s="390" t="s">
        <v>186</v>
      </c>
      <c r="C45" s="396">
        <v>851</v>
      </c>
      <c r="D45" s="400">
        <v>8.4186669047268143E-3</v>
      </c>
      <c r="E45" s="391">
        <v>0.23557130000000001</v>
      </c>
      <c r="F45" s="391">
        <v>-16.240159999999999</v>
      </c>
      <c r="G45" s="391">
        <v>13.014609999999999</v>
      </c>
      <c r="H45" s="391">
        <v>103.1026</v>
      </c>
      <c r="I45" s="391">
        <v>-16.240159999999999</v>
      </c>
      <c r="J45" s="85"/>
    </row>
    <row r="46" spans="2:10">
      <c r="B46" s="390" t="s">
        <v>187</v>
      </c>
      <c r="C46" s="396">
        <v>30</v>
      </c>
      <c r="D46" s="400">
        <v>1.4165645448989899E-4</v>
      </c>
      <c r="E46" s="391">
        <v>20</v>
      </c>
      <c r="F46" s="391">
        <v>30.43478</v>
      </c>
      <c r="G46" s="391">
        <v>11.11111</v>
      </c>
      <c r="H46" s="391">
        <v>-28.571429999999999</v>
      </c>
      <c r="I46" s="391">
        <v>30.43478</v>
      </c>
      <c r="J46" s="85"/>
    </row>
    <row r="47" spans="2:10">
      <c r="B47" s="390" t="s">
        <v>188</v>
      </c>
      <c r="C47" s="396">
        <v>991</v>
      </c>
      <c r="D47" s="400">
        <v>4.1699521156530274E-4</v>
      </c>
      <c r="E47" s="391">
        <v>3.2291670000000003</v>
      </c>
      <c r="F47" s="391">
        <v>-4.435873</v>
      </c>
      <c r="G47" s="391">
        <v>-3.1280549999999998</v>
      </c>
      <c r="H47" s="391">
        <v>7.4837309999999988</v>
      </c>
      <c r="I47" s="391">
        <v>-4.435873</v>
      </c>
      <c r="J47" s="85"/>
    </row>
    <row r="48" spans="2:10">
      <c r="B48" s="390" t="s">
        <v>189</v>
      </c>
      <c r="C48" s="396">
        <v>1104</v>
      </c>
      <c r="D48" s="400">
        <v>1.3925393599364402E-3</v>
      </c>
      <c r="E48" s="391">
        <v>25.170069999999999</v>
      </c>
      <c r="F48" s="391">
        <v>11.17825</v>
      </c>
      <c r="G48" s="391">
        <v>8.8757400000000004</v>
      </c>
      <c r="H48" s="391">
        <v>55.712269999999997</v>
      </c>
      <c r="I48" s="391">
        <v>11.17825</v>
      </c>
      <c r="J48" s="85"/>
    </row>
    <row r="49" spans="2:10">
      <c r="B49" s="390" t="s">
        <v>190</v>
      </c>
      <c r="C49" s="396">
        <v>242</v>
      </c>
      <c r="D49" s="400">
        <v>9.0632482119694293E-4</v>
      </c>
      <c r="E49" s="391">
        <v>4.7619049999999996</v>
      </c>
      <c r="F49" s="391">
        <v>-22.4359</v>
      </c>
      <c r="G49" s="391">
        <v>-11.355309999999999</v>
      </c>
      <c r="H49" s="392">
        <v>77.941180000000003</v>
      </c>
      <c r="I49" s="391">
        <v>-22.4359</v>
      </c>
      <c r="J49" s="85"/>
    </row>
    <row r="50" spans="2:10">
      <c r="B50" s="390" t="s">
        <v>191</v>
      </c>
      <c r="C50" s="396">
        <v>808</v>
      </c>
      <c r="D50" s="400">
        <v>7.2954155629406452E-4</v>
      </c>
      <c r="E50" s="391">
        <v>55.984549999999999</v>
      </c>
      <c r="F50" s="391">
        <v>50.46555</v>
      </c>
      <c r="G50" s="391">
        <v>38.356160000000003</v>
      </c>
      <c r="H50" s="392">
        <v>375.29410000000001</v>
      </c>
      <c r="I50" s="391">
        <v>50.46555</v>
      </c>
      <c r="J50" s="85"/>
    </row>
    <row r="51" spans="2:10" ht="14.25" thickBot="1">
      <c r="B51" s="405" t="s">
        <v>192</v>
      </c>
      <c r="C51" s="406">
        <v>6670.9999999999991</v>
      </c>
      <c r="D51" s="407">
        <v>1.0982730052761562E-2</v>
      </c>
      <c r="E51" s="408">
        <v>7.7106599999999998</v>
      </c>
      <c r="F51" s="408">
        <v>8.5794329999999999</v>
      </c>
      <c r="G51" s="408">
        <v>35.554409999999997</v>
      </c>
      <c r="H51" s="408">
        <v>10.353160000000001</v>
      </c>
      <c r="I51" s="408">
        <v>8.5794329999999999</v>
      </c>
      <c r="J51" s="85"/>
    </row>
    <row r="52" spans="2:10">
      <c r="B52" s="393"/>
      <c r="C52" s="396"/>
      <c r="D52" s="397"/>
      <c r="E52" s="393"/>
      <c r="F52" s="394"/>
      <c r="G52" s="394"/>
      <c r="H52" s="394"/>
      <c r="I52" s="394"/>
      <c r="J52" s="85"/>
    </row>
    <row r="53" spans="2:10">
      <c r="B53" s="409" t="s">
        <v>193</v>
      </c>
      <c r="C53" s="399"/>
      <c r="D53" s="400"/>
      <c r="E53" s="410">
        <v>3.4802477360892086</v>
      </c>
      <c r="F53" s="410">
        <v>13.297996457764262</v>
      </c>
      <c r="G53" s="410">
        <v>27.870685205647813</v>
      </c>
      <c r="H53" s="410">
        <v>49.865918166989751</v>
      </c>
      <c r="I53" s="410">
        <v>13.297996457764262</v>
      </c>
      <c r="J53" s="85"/>
    </row>
    <row r="54" spans="2:10">
      <c r="B54" s="409" t="s">
        <v>194</v>
      </c>
      <c r="C54" s="399"/>
      <c r="D54" s="400"/>
      <c r="E54" s="23"/>
      <c r="F54" s="23"/>
      <c r="G54" s="23"/>
      <c r="H54" s="23"/>
      <c r="I54" s="23"/>
      <c r="J54" s="85"/>
    </row>
    <row r="55" spans="2:10">
      <c r="B55" s="87" t="s">
        <v>195</v>
      </c>
      <c r="C55" s="411"/>
      <c r="D55" s="400"/>
      <c r="E55" s="21">
        <v>-6.2291670000000003</v>
      </c>
      <c r="F55" s="21">
        <v>-9.0523340000000001</v>
      </c>
      <c r="G55" s="21">
        <v>31.91677</v>
      </c>
      <c r="H55" s="21">
        <v>47.816400000000002</v>
      </c>
      <c r="I55" s="21">
        <v>-9.0523340000000001</v>
      </c>
      <c r="J55" s="85"/>
    </row>
    <row r="56" spans="2:10" ht="14.25" thickBot="1">
      <c r="B56" s="57" t="s">
        <v>196</v>
      </c>
      <c r="C56" s="406">
        <v>4501</v>
      </c>
      <c r="D56" s="400">
        <v>2.0188491325294172E-3</v>
      </c>
      <c r="E56" s="22">
        <v>-6.2291670000000003</v>
      </c>
      <c r="F56" s="22">
        <v>-9.0523340000000001</v>
      </c>
      <c r="G56" s="22">
        <v>31.91677</v>
      </c>
      <c r="H56" s="22">
        <v>47.816400000000002</v>
      </c>
      <c r="I56" s="22">
        <v>-9.0523340000000001</v>
      </c>
      <c r="J56" s="85"/>
    </row>
    <row r="57" spans="2:10">
      <c r="B57" s="87" t="s">
        <v>197</v>
      </c>
      <c r="C57" s="411"/>
      <c r="D57" s="400"/>
      <c r="E57" s="21">
        <v>10.209199999999999</v>
      </c>
      <c r="F57" s="21">
        <v>7.133502</v>
      </c>
      <c r="G57" s="21">
        <v>-10.57718</v>
      </c>
      <c r="H57" s="21">
        <v>-8.330565</v>
      </c>
      <c r="I57" s="21">
        <v>7.133502</v>
      </c>
      <c r="J57" s="85"/>
    </row>
    <row r="58" spans="2:10" ht="14.25" thickBot="1">
      <c r="B58" s="57" t="s">
        <v>198</v>
      </c>
      <c r="C58" s="406">
        <v>5700</v>
      </c>
      <c r="D58" s="400">
        <v>1.6532345911267528E-3</v>
      </c>
      <c r="E58" s="22">
        <v>10.209199999999999</v>
      </c>
      <c r="F58" s="22">
        <v>7.133502</v>
      </c>
      <c r="G58" s="22">
        <v>-10.57718</v>
      </c>
      <c r="H58" s="22">
        <v>-8.330565</v>
      </c>
      <c r="I58" s="22">
        <v>7.133502</v>
      </c>
      <c r="J58" s="85"/>
    </row>
    <row r="59" spans="2:10">
      <c r="B59" s="409" t="s">
        <v>199</v>
      </c>
      <c r="C59" s="399"/>
      <c r="D59" s="400"/>
      <c r="E59" s="23"/>
      <c r="F59" s="23"/>
      <c r="G59" s="23"/>
      <c r="H59" s="23"/>
      <c r="I59" s="23"/>
      <c r="J59" s="85"/>
    </row>
    <row r="60" spans="2:10">
      <c r="B60" s="87" t="s">
        <v>200</v>
      </c>
      <c r="C60" s="411"/>
      <c r="D60" s="400"/>
      <c r="E60" s="21">
        <v>5.0179106935220528</v>
      </c>
      <c r="F60" s="60">
        <v>17.70571569420753</v>
      </c>
      <c r="G60" s="60">
        <v>10.558124708913279</v>
      </c>
      <c r="H60" s="60">
        <v>31.347071964592605</v>
      </c>
      <c r="I60" s="60">
        <v>17.70571569420753</v>
      </c>
      <c r="J60" s="85"/>
    </row>
    <row r="61" spans="2:10" ht="14.25" thickBot="1">
      <c r="B61" s="57" t="s">
        <v>201</v>
      </c>
      <c r="C61" s="406">
        <v>175</v>
      </c>
      <c r="D61" s="400">
        <v>1.218703340954779E-5</v>
      </c>
      <c r="E61" s="22">
        <v>0</v>
      </c>
      <c r="F61" s="22">
        <v>0</v>
      </c>
      <c r="G61" s="22">
        <v>-2.7777780000000001</v>
      </c>
      <c r="H61" s="22">
        <v>21.069179999999999</v>
      </c>
      <c r="I61" s="22">
        <v>0</v>
      </c>
      <c r="J61" s="85"/>
    </row>
    <row r="62" spans="2:10" ht="14.25" thickBot="1">
      <c r="B62" s="57" t="s">
        <v>202</v>
      </c>
      <c r="C62" s="406">
        <v>5835</v>
      </c>
      <c r="D62" s="400">
        <v>9.9189627452951415E-3</v>
      </c>
      <c r="E62" s="22">
        <v>5.024076</v>
      </c>
      <c r="F62" s="22">
        <v>17.72747</v>
      </c>
      <c r="G62" s="22">
        <v>10.57451</v>
      </c>
      <c r="H62" s="22">
        <v>31.3597</v>
      </c>
      <c r="I62" s="22">
        <v>17.72747</v>
      </c>
      <c r="J62" s="85"/>
    </row>
    <row r="63" spans="2:10">
      <c r="B63" s="409" t="s">
        <v>203</v>
      </c>
      <c r="C63" s="399"/>
      <c r="D63" s="400"/>
      <c r="E63" s="23"/>
      <c r="F63" s="23"/>
      <c r="G63" s="23"/>
      <c r="H63" s="23"/>
      <c r="I63" s="23"/>
      <c r="J63" s="85"/>
    </row>
    <row r="64" spans="2:10">
      <c r="B64" s="87" t="s">
        <v>204</v>
      </c>
      <c r="C64" s="399"/>
      <c r="D64" s="400"/>
      <c r="E64" s="21">
        <v>3.3449779999999998</v>
      </c>
      <c r="F64" s="60">
        <v>13.52777</v>
      </c>
      <c r="G64" s="60">
        <v>32.397199999999998</v>
      </c>
      <c r="H64" s="60">
        <v>55.52611000000001</v>
      </c>
      <c r="I64" s="60">
        <v>13.52777</v>
      </c>
      <c r="J64" s="85"/>
    </row>
    <row r="65" spans="2:10" ht="14.25" thickBot="1">
      <c r="B65" s="57" t="s">
        <v>205</v>
      </c>
      <c r="C65" s="406">
        <v>23666</v>
      </c>
      <c r="D65" s="400">
        <v>5.0221538558834725E-2</v>
      </c>
      <c r="E65" s="22">
        <v>3.3449779999999998</v>
      </c>
      <c r="F65" s="22">
        <v>13.52777</v>
      </c>
      <c r="G65" s="22">
        <v>32.397199999999998</v>
      </c>
      <c r="H65" s="22">
        <v>55.526110000000003</v>
      </c>
      <c r="I65" s="22">
        <v>13.52777</v>
      </c>
      <c r="J65" s="85"/>
    </row>
    <row r="66" spans="2:10">
      <c r="B66" s="409"/>
      <c r="J66" s="85"/>
    </row>
    <row r="67" spans="2:10">
      <c r="B67" s="62" t="s">
        <v>97</v>
      </c>
      <c r="J67" s="85"/>
    </row>
    <row r="68" spans="2:10">
      <c r="B68" s="62"/>
    </row>
    <row r="70" spans="2:10">
      <c r="D70" s="101"/>
    </row>
    <row r="73" spans="2:10">
      <c r="B73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18" t="s">
        <v>0</v>
      </c>
      <c r="F11" s="419"/>
      <c r="G11" s="419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128</v>
      </c>
      <c r="F12" s="119"/>
      <c r="G12" s="119" t="s">
        <v>138</v>
      </c>
      <c r="H12" s="119"/>
      <c r="I12" s="119"/>
      <c r="J12" s="119" t="s">
        <v>142</v>
      </c>
      <c r="K12" s="119"/>
      <c r="L12" s="121"/>
      <c r="N12" s="119"/>
      <c r="O12" s="421" t="s">
        <v>121</v>
      </c>
      <c r="P12" s="421"/>
      <c r="Q12" s="421"/>
      <c r="R12" s="422"/>
      <c r="S12" s="114"/>
    </row>
    <row r="13" spans="4:20" ht="15.75">
      <c r="D13" s="113"/>
      <c r="E13" s="122" t="s">
        <v>131</v>
      </c>
      <c r="F13" s="123"/>
      <c r="G13" s="123" t="s">
        <v>139</v>
      </c>
      <c r="H13" s="123"/>
      <c r="I13" s="123"/>
      <c r="J13" s="123" t="s">
        <v>139</v>
      </c>
      <c r="K13" s="123"/>
      <c r="L13" s="124"/>
      <c r="N13" s="123"/>
      <c r="O13" s="123" t="s">
        <v>96</v>
      </c>
      <c r="P13" s="413"/>
      <c r="Q13" s="123"/>
      <c r="R13" s="125"/>
      <c r="S13" s="114"/>
      <c r="T13" s="113"/>
    </row>
    <row r="14" spans="4:20" ht="15.75">
      <c r="D14" s="113"/>
      <c r="E14" s="126" t="s">
        <v>129</v>
      </c>
      <c r="F14" s="127"/>
      <c r="G14" s="414" t="s">
        <v>140</v>
      </c>
      <c r="H14" s="127"/>
      <c r="I14" s="127"/>
      <c r="J14" s="414" t="s">
        <v>143</v>
      </c>
      <c r="K14" s="127"/>
      <c r="L14" s="128"/>
      <c r="M14" s="128"/>
      <c r="N14" s="127"/>
      <c r="O14" s="414" t="s">
        <v>122</v>
      </c>
      <c r="P14" s="414"/>
      <c r="Q14" s="127"/>
      <c r="R14" s="129"/>
      <c r="S14" s="114"/>
    </row>
    <row r="15" spans="4:20">
      <c r="D15" s="113"/>
      <c r="S15" s="114"/>
    </row>
    <row r="16" spans="4:20" ht="21">
      <c r="D16" s="113"/>
      <c r="E16" s="420" t="s">
        <v>1</v>
      </c>
      <c r="F16" s="420"/>
      <c r="G16" s="420"/>
      <c r="H16" s="420"/>
      <c r="I16" s="420"/>
      <c r="J16" s="420"/>
      <c r="K16" s="420"/>
      <c r="L16" s="420"/>
      <c r="M16" s="420"/>
      <c r="N16" s="417">
        <v>44651</v>
      </c>
      <c r="O16" s="417"/>
      <c r="P16" s="417"/>
      <c r="Q16" s="417"/>
      <c r="R16" s="417"/>
      <c r="S16" s="114"/>
    </row>
    <row r="17" spans="4:19">
      <c r="D17" s="113"/>
      <c r="E17" s="433"/>
      <c r="F17" s="433"/>
      <c r="G17" s="433"/>
      <c r="H17" s="433"/>
      <c r="I17" s="433"/>
      <c r="J17" s="433"/>
      <c r="K17" s="433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33"/>
      <c r="F18" s="433"/>
      <c r="G18" s="433"/>
      <c r="H18" s="433"/>
      <c r="I18" s="433"/>
      <c r="J18" s="433"/>
      <c r="K18" s="433"/>
      <c r="L18" s="130"/>
      <c r="N18" s="434" t="s">
        <v>5</v>
      </c>
      <c r="O18" s="434"/>
      <c r="Q18" s="434" t="s">
        <v>2</v>
      </c>
      <c r="R18" s="434"/>
      <c r="S18" s="114"/>
    </row>
    <row r="19" spans="4:19" ht="13.5" customHeight="1">
      <c r="D19" s="113"/>
      <c r="E19" s="433"/>
      <c r="F19" s="433"/>
      <c r="G19" s="433"/>
      <c r="H19" s="433"/>
      <c r="I19" s="433"/>
      <c r="J19" s="433"/>
      <c r="K19" s="433"/>
      <c r="L19" s="130"/>
      <c r="N19" s="434"/>
      <c r="O19" s="434"/>
      <c r="Q19" s="434"/>
      <c r="R19" s="434"/>
      <c r="S19" s="114"/>
    </row>
    <row r="20" spans="4:19">
      <c r="D20" s="113"/>
      <c r="E20" s="433"/>
      <c r="F20" s="433"/>
      <c r="G20" s="433"/>
      <c r="H20" s="433"/>
      <c r="I20" s="433"/>
      <c r="J20" s="433"/>
      <c r="K20" s="433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33"/>
      <c r="F21" s="433"/>
      <c r="G21" s="433"/>
      <c r="H21" s="433"/>
      <c r="I21" s="433"/>
      <c r="J21" s="433"/>
      <c r="K21" s="433"/>
      <c r="L21" s="130"/>
      <c r="M21" s="131"/>
      <c r="N21" s="131"/>
      <c r="O21" s="130"/>
      <c r="Q21" s="423" t="s">
        <v>30</v>
      </c>
      <c r="R21" s="423"/>
      <c r="S21" s="114"/>
    </row>
    <row r="22" spans="4:19" ht="15">
      <c r="D22" s="113"/>
      <c r="E22" s="433"/>
      <c r="F22" s="433"/>
      <c r="G22" s="433"/>
      <c r="H22" s="433"/>
      <c r="I22" s="433"/>
      <c r="J22" s="433"/>
      <c r="K22" s="433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33"/>
      <c r="F23" s="433"/>
      <c r="G23" s="433"/>
      <c r="H23" s="433"/>
      <c r="I23" s="433"/>
      <c r="J23" s="433"/>
      <c r="K23" s="433"/>
      <c r="L23" s="130"/>
      <c r="N23" s="435" t="s">
        <v>4</v>
      </c>
      <c r="O23" s="435"/>
      <c r="Q23" s="434" t="s">
        <v>3</v>
      </c>
      <c r="R23" s="434"/>
      <c r="S23" s="114"/>
    </row>
    <row r="24" spans="4:19" ht="13.15" customHeight="1">
      <c r="D24" s="113"/>
      <c r="E24" s="433"/>
      <c r="F24" s="433"/>
      <c r="G24" s="433"/>
      <c r="H24" s="433"/>
      <c r="I24" s="433"/>
      <c r="J24" s="433"/>
      <c r="K24" s="433"/>
      <c r="L24" s="130"/>
      <c r="N24" s="435"/>
      <c r="O24" s="435"/>
      <c r="Q24" s="434"/>
      <c r="R24" s="434"/>
      <c r="S24" s="114"/>
    </row>
    <row r="25" spans="4:19" ht="13.15" customHeight="1">
      <c r="D25" s="113"/>
      <c r="E25" s="433"/>
      <c r="F25" s="433"/>
      <c r="G25" s="433"/>
      <c r="H25" s="433"/>
      <c r="I25" s="433"/>
      <c r="J25" s="433"/>
      <c r="K25" s="433"/>
      <c r="L25" s="130"/>
      <c r="N25" s="132"/>
      <c r="O25" s="132"/>
      <c r="S25" s="114"/>
    </row>
    <row r="26" spans="4:19" ht="13.15" customHeight="1">
      <c r="D26" s="113"/>
      <c r="E26" s="433"/>
      <c r="F26" s="433"/>
      <c r="G26" s="433"/>
      <c r="H26" s="433"/>
      <c r="I26" s="433"/>
      <c r="J26" s="433"/>
      <c r="K26" s="433"/>
      <c r="L26" s="130"/>
      <c r="N26" s="423" t="s">
        <v>57</v>
      </c>
      <c r="O26" s="423"/>
      <c r="Q26" s="423" t="s">
        <v>91</v>
      </c>
      <c r="R26" s="423"/>
      <c r="S26" s="114"/>
    </row>
    <row r="27" spans="4:19">
      <c r="D27" s="113"/>
      <c r="E27" s="433"/>
      <c r="F27" s="433"/>
      <c r="G27" s="433"/>
      <c r="H27" s="433"/>
      <c r="I27" s="433"/>
      <c r="J27" s="433"/>
      <c r="K27" s="433"/>
      <c r="L27" s="130"/>
      <c r="Q27" s="130"/>
      <c r="R27" s="130"/>
      <c r="S27" s="114"/>
    </row>
    <row r="28" spans="4:19" ht="13.15" customHeight="1">
      <c r="D28" s="113"/>
      <c r="E28" s="433"/>
      <c r="F28" s="433"/>
      <c r="G28" s="433"/>
      <c r="H28" s="433"/>
      <c r="I28" s="433"/>
      <c r="J28" s="433"/>
      <c r="K28" s="433"/>
      <c r="L28" s="130"/>
      <c r="N28" s="423" t="s">
        <v>58</v>
      </c>
      <c r="O28" s="423"/>
      <c r="Q28" s="423" t="s">
        <v>62</v>
      </c>
      <c r="R28" s="423"/>
      <c r="S28" s="114"/>
    </row>
    <row r="29" spans="4:19" ht="13.15" customHeight="1">
      <c r="D29" s="113"/>
      <c r="E29" s="433"/>
      <c r="F29" s="433"/>
      <c r="G29" s="433"/>
      <c r="H29" s="433"/>
      <c r="I29" s="433"/>
      <c r="J29" s="433"/>
      <c r="K29" s="433"/>
      <c r="L29" s="130"/>
      <c r="O29" s="130"/>
      <c r="S29" s="114"/>
    </row>
    <row r="30" spans="4:19" ht="13.15" customHeight="1">
      <c r="D30" s="113"/>
      <c r="E30" s="433"/>
      <c r="F30" s="433"/>
      <c r="G30" s="433"/>
      <c r="H30" s="433"/>
      <c r="I30" s="433"/>
      <c r="J30" s="433"/>
      <c r="K30" s="433"/>
      <c r="L30" s="130"/>
      <c r="O30" s="130"/>
      <c r="Q30" s="423" t="s">
        <v>17</v>
      </c>
      <c r="R30" s="423"/>
      <c r="S30" s="114"/>
    </row>
    <row r="31" spans="4:19" ht="13.15" customHeight="1">
      <c r="D31" s="113"/>
      <c r="E31" s="433"/>
      <c r="F31" s="433"/>
      <c r="G31" s="433"/>
      <c r="H31" s="433"/>
      <c r="I31" s="433"/>
      <c r="J31" s="433"/>
      <c r="K31" s="433"/>
      <c r="L31" s="130"/>
      <c r="O31" s="130"/>
      <c r="P31" s="130"/>
      <c r="Q31" s="130"/>
      <c r="R31" s="130"/>
      <c r="S31" s="114"/>
    </row>
    <row r="32" spans="4:19">
      <c r="D32" s="113"/>
      <c r="E32" s="433"/>
      <c r="F32" s="433"/>
      <c r="G32" s="433"/>
      <c r="H32" s="433"/>
      <c r="I32" s="433"/>
      <c r="J32" s="433"/>
      <c r="K32" s="433"/>
      <c r="L32" s="130"/>
      <c r="O32" s="130"/>
      <c r="P32" s="130"/>
      <c r="Q32" s="130"/>
      <c r="R32" s="130"/>
      <c r="S32" s="114"/>
    </row>
    <row r="33" spans="4:25">
      <c r="D33" s="113"/>
      <c r="E33" s="433"/>
      <c r="F33" s="433"/>
      <c r="G33" s="433"/>
      <c r="H33" s="433"/>
      <c r="I33" s="433"/>
      <c r="J33" s="433"/>
      <c r="K33" s="433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33"/>
      <c r="F34" s="433"/>
      <c r="G34" s="433"/>
      <c r="H34" s="433"/>
      <c r="I34" s="433"/>
      <c r="J34" s="433"/>
      <c r="K34" s="433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4" t="s">
        <v>141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6"/>
      <c r="S35" s="114"/>
    </row>
    <row r="36" spans="4:25" ht="13.15" customHeight="1">
      <c r="D36" s="113"/>
      <c r="E36" s="427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9"/>
      <c r="S36" s="114"/>
    </row>
    <row r="37" spans="4:25" ht="12.75" customHeight="1">
      <c r="D37" s="113"/>
      <c r="E37" s="427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9"/>
      <c r="S37" s="114"/>
    </row>
    <row r="38" spans="4:25" ht="12.75" customHeight="1">
      <c r="D38" s="113"/>
      <c r="E38" s="427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9"/>
      <c r="S38" s="114"/>
    </row>
    <row r="39" spans="4:25" ht="12.75" customHeight="1">
      <c r="D39" s="113"/>
      <c r="E39" s="427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9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7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9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7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9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7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9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7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9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7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9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9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9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7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9"/>
      <c r="S47" s="114"/>
    </row>
    <row r="48" spans="4:25" ht="12.75" customHeight="1">
      <c r="D48" s="113"/>
      <c r="E48" s="427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9"/>
      <c r="S48" s="114"/>
    </row>
    <row r="49" spans="4:19" ht="12.75" customHeight="1">
      <c r="D49" s="113"/>
      <c r="E49" s="427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9"/>
      <c r="S49" s="114"/>
    </row>
    <row r="50" spans="4:19" ht="12.75" customHeight="1">
      <c r="D50" s="113"/>
      <c r="E50" s="427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9"/>
      <c r="S50" s="114"/>
    </row>
    <row r="51" spans="4:19" ht="12.75" customHeight="1">
      <c r="D51" s="113"/>
      <c r="E51" s="427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9"/>
      <c r="S51" s="114"/>
    </row>
    <row r="52" spans="4:19" ht="12.75" customHeight="1">
      <c r="D52" s="113"/>
      <c r="E52" s="427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9"/>
      <c r="S52" s="114"/>
    </row>
    <row r="53" spans="4:19" ht="12.75" customHeight="1">
      <c r="D53" s="113"/>
      <c r="E53" s="430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2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E14" r:id="rId1" display="eric@ijg.net" xr:uid="{00000000-0004-0000-0100-000002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2" xr:uid="{80843B48-7EA6-43A2-A130-AEF307443F41}"/>
    <hyperlink ref="G14" r:id="rId3" xr:uid="{07A93BEC-A3F8-41DE-B678-6D63A808927E}"/>
    <hyperlink ref="J14" r:id="rId4" xr:uid="{C01B9204-82A9-45ED-B8A7-4C8AD4DC8750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0" t="s">
        <v>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5.75">
      <c r="B4" s="444" t="str">
        <f>"Namibian Returns by Asset Class [N$,%] - "&amp; TEXT(Map!$N$16, " mmmm yyyy")</f>
        <v>Namibian Returns by Asset Class [N$,%] -  March 2022</v>
      </c>
      <c r="C4" s="445"/>
      <c r="D4" s="445"/>
      <c r="E4" s="445"/>
      <c r="F4" s="445"/>
      <c r="G4" s="445"/>
      <c r="H4" s="445"/>
      <c r="I4" s="445"/>
      <c r="J4" s="445"/>
      <c r="K4" s="446"/>
      <c r="L4" s="16"/>
      <c r="M4" s="437" t="s">
        <v>6</v>
      </c>
      <c r="N4" s="437"/>
      <c r="O4" s="437"/>
      <c r="P4" s="437"/>
      <c r="Q4" s="437"/>
      <c r="R4" s="437"/>
      <c r="S4" s="437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123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38" t="s">
        <v>15</v>
      </c>
      <c r="C7" s="439"/>
      <c r="D7" s="141">
        <v>6.7439999999999944</v>
      </c>
      <c r="E7" s="141">
        <v>21.120809640987193</v>
      </c>
      <c r="F7" s="141">
        <v>32.416086786917475</v>
      </c>
      <c r="G7" s="141">
        <v>47.681741029796896</v>
      </c>
      <c r="H7" s="141">
        <v>21.120809640987193</v>
      </c>
      <c r="I7" s="141">
        <v>17.727824624385178</v>
      </c>
      <c r="J7" s="141">
        <v>16.886442308408434</v>
      </c>
      <c r="K7" s="142">
        <v>12.067814452045432</v>
      </c>
      <c r="L7" s="12"/>
      <c r="M7" s="12"/>
      <c r="N7" s="12"/>
      <c r="O7" s="12"/>
      <c r="P7" s="12"/>
    </row>
    <row r="8" spans="2:19">
      <c r="B8" s="438" t="s">
        <v>16</v>
      </c>
      <c r="C8" s="439"/>
      <c r="D8" s="141">
        <v>-0.71280000000000232</v>
      </c>
      <c r="E8" s="141">
        <v>-2.0683936196884134</v>
      </c>
      <c r="F8" s="141">
        <v>13.632487819003526</v>
      </c>
      <c r="G8" s="141">
        <v>22.032569490421274</v>
      </c>
      <c r="H8" s="141">
        <v>-2.0683936196884134</v>
      </c>
      <c r="I8" s="141">
        <v>-2.2886571841712389</v>
      </c>
      <c r="J8" s="141">
        <v>2.0672223591345462</v>
      </c>
      <c r="K8" s="142">
        <v>13.220846306970891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38" t="s">
        <v>17</v>
      </c>
      <c r="C10" s="439"/>
      <c r="D10" s="141">
        <v>0.72627985636988246</v>
      </c>
      <c r="E10" s="141">
        <v>-2.36097772424948E-2</v>
      </c>
      <c r="F10" s="141">
        <v>1.6743923333348398</v>
      </c>
      <c r="G10" s="141">
        <v>5.7675153333431206</v>
      </c>
      <c r="H10" s="141">
        <v>4.4175727474173643</v>
      </c>
      <c r="I10" s="141">
        <v>8.7609747679743499</v>
      </c>
      <c r="J10" s="141">
        <v>10.387411918046375</v>
      </c>
      <c r="K10" s="142">
        <v>9.1556936768223842</v>
      </c>
      <c r="L10" s="12"/>
      <c r="M10" s="12"/>
      <c r="N10" s="12"/>
      <c r="O10" s="12"/>
      <c r="P10" s="12"/>
    </row>
    <row r="11" spans="2:19">
      <c r="B11" s="440" t="s">
        <v>18</v>
      </c>
      <c r="C11" s="441"/>
      <c r="D11" s="141">
        <v>0.72688845854085304</v>
      </c>
      <c r="E11" s="141">
        <v>-2.5839343965927686E-2</v>
      </c>
      <c r="F11" s="141">
        <v>1.6657074714987452</v>
      </c>
      <c r="G11" s="141">
        <v>5.7812124809144549</v>
      </c>
      <c r="H11" s="141">
        <v>4.4014175087617069</v>
      </c>
      <c r="I11" s="141">
        <v>8.7643244568880831</v>
      </c>
      <c r="J11" s="141">
        <v>10.498854828898697</v>
      </c>
      <c r="K11" s="142">
        <v>9.1931825177920636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0.42112843896626728</v>
      </c>
      <c r="E12" s="141">
        <v>1.0238954851662818</v>
      </c>
      <c r="F12" s="141">
        <v>3.0219948606631686</v>
      </c>
      <c r="G12" s="141">
        <v>6.5930970425800206</v>
      </c>
      <c r="H12" s="141">
        <v>6.9096833461411711</v>
      </c>
      <c r="I12" s="141">
        <v>8.8633032601150852</v>
      </c>
      <c r="J12" s="141">
        <v>9.5317341238791329</v>
      </c>
      <c r="K12" s="142">
        <v>8.9594963966271202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2" t="s">
        <v>22</v>
      </c>
      <c r="C14" s="443"/>
      <c r="D14" s="141">
        <v>0.41147739250866344</v>
      </c>
      <c r="E14" s="141">
        <v>1.1709151578649157</v>
      </c>
      <c r="F14" s="141">
        <v>2.2859597362963946</v>
      </c>
      <c r="G14" s="141">
        <v>4.3577132615312264</v>
      </c>
      <c r="H14" s="141">
        <v>1.1709151578649157</v>
      </c>
      <c r="I14" s="141">
        <v>5.5910207686897584</v>
      </c>
      <c r="J14" s="141">
        <v>6.5431606174322976</v>
      </c>
      <c r="K14" s="142">
        <v>6.438254054246606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4" t="str">
        <f>"Namibian Returns by Asset Class [US$,%] - "&amp; TEXT(Map!$N$16, " mmmm yyyy")</f>
        <v>Namibian Returns by Asset Class [US$,%] -  March 2022</v>
      </c>
      <c r="C22" s="445"/>
      <c r="D22" s="445"/>
      <c r="E22" s="445"/>
      <c r="F22" s="445"/>
      <c r="G22" s="445"/>
      <c r="H22" s="445"/>
      <c r="I22" s="445"/>
      <c r="J22" s="445"/>
      <c r="K22" s="446"/>
      <c r="L22" s="12"/>
      <c r="M22" s="437" t="s">
        <v>25</v>
      </c>
      <c r="N22" s="437"/>
      <c r="O22" s="437"/>
      <c r="P22" s="437"/>
      <c r="Q22" s="437"/>
      <c r="R22" s="437"/>
      <c r="S22" s="437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5.2294425623652385</v>
      </c>
      <c r="E25" s="141">
        <v>9.0729904527255822</v>
      </c>
      <c r="F25" s="141">
        <v>3.1263046230708635</v>
      </c>
      <c r="G25" s="141">
        <v>1.1251411559388025</v>
      </c>
      <c r="H25" s="141">
        <v>9.0729904527255822</v>
      </c>
      <c r="I25" s="141">
        <v>-0.25226412040968427</v>
      </c>
      <c r="J25" s="141">
        <v>-1.6962444373269436</v>
      </c>
      <c r="K25" s="145">
        <v>-6.2379617770946805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12.326116168771151</v>
      </c>
      <c r="E27" s="141">
        <v>32.11008913597788</v>
      </c>
      <c r="F27" s="141">
        <v>36.5558170298264</v>
      </c>
      <c r="G27" s="141">
        <v>49.343369077930113</v>
      </c>
      <c r="H27" s="141">
        <v>32.11008913597788</v>
      </c>
      <c r="I27" s="141">
        <v>17.430839563119015</v>
      </c>
      <c r="J27" s="141">
        <v>14.903762532762688</v>
      </c>
      <c r="K27" s="145">
        <v>5.0770670221014447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4.4793670957806953</v>
      </c>
      <c r="E28" s="141">
        <v>6.8169316773980526</v>
      </c>
      <c r="F28" s="141">
        <v>17.184985538999477</v>
      </c>
      <c r="G28" s="141">
        <v>23.40560815340762</v>
      </c>
      <c r="H28" s="141">
        <v>6.8169316773980526</v>
      </c>
      <c r="I28" s="141">
        <v>-2.5351478436660857</v>
      </c>
      <c r="J28" s="141">
        <v>0.33591277753359794</v>
      </c>
      <c r="K28" s="145">
        <v>6.1581731906389381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5.9937028066660236</v>
      </c>
      <c r="E30" s="141">
        <v>9.0472385626479745</v>
      </c>
      <c r="F30" s="141">
        <v>4.853043561331094</v>
      </c>
      <c r="G30" s="141">
        <v>6.9575491779724441</v>
      </c>
      <c r="H30" s="141">
        <v>13.891369153758326</v>
      </c>
      <c r="I30" s="141">
        <v>8.486609851626925</v>
      </c>
      <c r="J30" s="141">
        <v>8.5149715838773297</v>
      </c>
      <c r="K30" s="145">
        <v>2.346603227739652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5.99434323533794</v>
      </c>
      <c r="E31" s="141">
        <v>9.0448067075485703</v>
      </c>
      <c r="F31" s="141">
        <v>4.8440871842579059</v>
      </c>
      <c r="G31" s="141">
        <v>6.9714004377882999</v>
      </c>
      <c r="H31" s="141">
        <v>13.873748151841836</v>
      </c>
      <c r="I31" s="141">
        <v>8.4899510904773869</v>
      </c>
      <c r="J31" s="141">
        <v>8.6245241505535262</v>
      </c>
      <c r="K31" s="145">
        <v>2.3817535291389635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5.6725936711610414</v>
      </c>
      <c r="E32" s="141">
        <v>10.189783877506887</v>
      </c>
      <c r="F32" s="141">
        <v>6.2427762487719196</v>
      </c>
      <c r="G32" s="141">
        <v>7.7924198467958838</v>
      </c>
      <c r="H32" s="141">
        <v>16.609588709175704</v>
      </c>
      <c r="I32" s="141">
        <v>8.5886802056970311</v>
      </c>
      <c r="J32" s="141">
        <v>7.6738081766950961</v>
      </c>
      <c r="K32" s="145">
        <v>2.1626446588906667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5.662437928772257</v>
      </c>
      <c r="E34" s="141">
        <v>10.350142631073101</v>
      </c>
      <c r="F34" s="141">
        <v>5.4837304242846274</v>
      </c>
      <c r="G34" s="141">
        <v>5.5318848428333123</v>
      </c>
      <c r="H34" s="141">
        <v>10.350142631073101</v>
      </c>
      <c r="I34" s="141">
        <v>5.3246525089160057</v>
      </c>
      <c r="J34" s="141">
        <v>4.7359281821067967</v>
      </c>
      <c r="K34" s="142">
        <v>-2.3526528321626827E-2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24">
      <c r="A48" s="102"/>
      <c r="B48" s="415"/>
      <c r="C48" s="415" t="str">
        <f>D5</f>
        <v>1 month</v>
      </c>
      <c r="D48" s="415" t="str">
        <f t="shared" ref="D48" si="0">E5</f>
        <v>3 month</v>
      </c>
      <c r="E48" s="415" t="str">
        <f>G5</f>
        <v>12 month</v>
      </c>
      <c r="F48" s="415" t="str">
        <f>H5</f>
        <v>year-to-date</v>
      </c>
      <c r="G48" s="415" t="str">
        <f>I5</f>
        <v>3 years*</v>
      </c>
      <c r="H48" s="415" t="str">
        <f>J5</f>
        <v>5  years*</v>
      </c>
      <c r="I48" s="415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415" t="str">
        <f>B7</f>
        <v>NSX Overall Index</v>
      </c>
      <c r="C49" s="416">
        <f>D7/100</f>
        <v>6.7439999999999944E-2</v>
      </c>
      <c r="D49" s="416">
        <f>E7/100</f>
        <v>0.21120809640987193</v>
      </c>
      <c r="E49" s="416">
        <f t="shared" ref="E49:I50" si="1">G7/100</f>
        <v>0.47681741029796898</v>
      </c>
      <c r="F49" s="416">
        <f t="shared" si="1"/>
        <v>0.21120809640987193</v>
      </c>
      <c r="G49" s="416">
        <f t="shared" si="1"/>
        <v>0.17727824624385177</v>
      </c>
      <c r="H49" s="416">
        <f t="shared" si="1"/>
        <v>0.16886442308408434</v>
      </c>
      <c r="I49" s="416">
        <f t="shared" si="1"/>
        <v>0.12067814452045432</v>
      </c>
      <c r="J49" s="102"/>
      <c r="K49" s="102"/>
      <c r="L49" s="102"/>
      <c r="M49" s="102"/>
      <c r="N49" s="102"/>
      <c r="O49" s="102"/>
    </row>
    <row r="50" spans="1:15">
      <c r="A50" s="102"/>
      <c r="B50" s="415" t="str">
        <f>B8</f>
        <v>NSX Local Index</v>
      </c>
      <c r="C50" s="416">
        <f>D8/100</f>
        <v>-7.1280000000000232E-3</v>
      </c>
      <c r="D50" s="416">
        <f>E8/100</f>
        <v>-2.0683936196884134E-2</v>
      </c>
      <c r="E50" s="416">
        <f t="shared" si="1"/>
        <v>0.22032569490421275</v>
      </c>
      <c r="F50" s="416">
        <f t="shared" si="1"/>
        <v>-2.0683936196884134E-2</v>
      </c>
      <c r="G50" s="416">
        <f t="shared" si="1"/>
        <v>-2.2886571841712389E-2</v>
      </c>
      <c r="H50" s="416">
        <f t="shared" si="1"/>
        <v>2.0672223591345462E-2</v>
      </c>
      <c r="I50" s="416">
        <f t="shared" si="1"/>
        <v>0.1322084630697089</v>
      </c>
      <c r="J50" s="102"/>
      <c r="K50" s="102"/>
      <c r="L50" s="102"/>
      <c r="M50" s="102"/>
      <c r="N50" s="102"/>
      <c r="O50" s="102"/>
    </row>
    <row r="51" spans="1:15">
      <c r="A51" s="102"/>
      <c r="B51" s="415" t="str">
        <f>B10</f>
        <v>IJG ALBI</v>
      </c>
      <c r="C51" s="416">
        <f>D10/100</f>
        <v>7.2627985636988246E-3</v>
      </c>
      <c r="D51" s="416">
        <f>E10/100</f>
        <v>-2.36097772424948E-4</v>
      </c>
      <c r="E51" s="416">
        <f>G10/100</f>
        <v>5.7675153333431206E-2</v>
      </c>
      <c r="F51" s="416">
        <f>H10/100</f>
        <v>4.4175727474173643E-2</v>
      </c>
      <c r="G51" s="416">
        <f>I10/100</f>
        <v>8.7609747679743499E-2</v>
      </c>
      <c r="H51" s="416">
        <f>J10/100</f>
        <v>0.10387411918046376</v>
      </c>
      <c r="I51" s="416">
        <f>K10/100</f>
        <v>9.1556936768223837E-2</v>
      </c>
      <c r="J51" s="102"/>
      <c r="K51" s="102"/>
      <c r="L51" s="102"/>
      <c r="M51" s="102"/>
      <c r="N51" s="102"/>
      <c r="O51" s="102"/>
    </row>
    <row r="52" spans="1:15">
      <c r="A52" s="102"/>
      <c r="B52" s="415" t="str">
        <f>B14</f>
        <v xml:space="preserve">IJG Money Market Index </v>
      </c>
      <c r="C52" s="416">
        <f>D14/100</f>
        <v>4.1147739250866344E-3</v>
      </c>
      <c r="D52" s="416">
        <f>E14/100</f>
        <v>1.1709151578649157E-2</v>
      </c>
      <c r="E52" s="416">
        <f>G14/100</f>
        <v>4.3577132615312264E-2</v>
      </c>
      <c r="F52" s="416">
        <f>H14/100</f>
        <v>1.1709151578649157E-2</v>
      </c>
      <c r="G52" s="416">
        <f>I14/100</f>
        <v>5.5910207686897584E-2</v>
      </c>
      <c r="H52" s="416">
        <f>J14/100</f>
        <v>6.5431606174322976E-2</v>
      </c>
      <c r="I52" s="416">
        <f>K14/100</f>
        <v>6.438254054246606E-2</v>
      </c>
      <c r="J52" s="102"/>
      <c r="K52" s="102"/>
      <c r="L52" s="102"/>
      <c r="M52" s="102"/>
      <c r="N52" s="102"/>
      <c r="O52" s="102"/>
    </row>
    <row r="53" spans="1: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6.5" thickBot="1">
      <c r="B4" s="448" t="str">
        <f>"Index Total Returns [N$, %] - "&amp; TEXT(Map!$N$16, " mmmm yyyy")</f>
        <v>Index Total Returns [N$, %] -  March 2022</v>
      </c>
      <c r="C4" s="449"/>
      <c r="D4" s="449"/>
      <c r="E4" s="449"/>
      <c r="F4" s="449"/>
      <c r="G4" s="449"/>
      <c r="H4" s="449"/>
      <c r="I4" s="449"/>
      <c r="J4" s="449"/>
      <c r="K4" s="450"/>
      <c r="L4" s="16"/>
      <c r="M4" s="447" t="str">
        <f>"Index Total Returns [N$] – "&amp; TEXT(Map!$N$16, " mmmm yyyy")</f>
        <v>Index Total Returns [N$] –  March 2022</v>
      </c>
      <c r="N4" s="447"/>
      <c r="O4" s="447"/>
      <c r="P4" s="447"/>
      <c r="Q4" s="447"/>
      <c r="R4" s="447"/>
      <c r="S4" s="447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124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-0.71280000000000232</v>
      </c>
      <c r="E6" s="172">
        <f>Summary!E8</f>
        <v>-2.0683936196884134</v>
      </c>
      <c r="F6" s="172">
        <f>Summary!F8</f>
        <v>13.632487819003526</v>
      </c>
      <c r="G6" s="172">
        <f>Summary!G8</f>
        <v>22.032569490421274</v>
      </c>
      <c r="H6" s="172">
        <f>Summary!H8</f>
        <v>-2.0683936196884134</v>
      </c>
      <c r="I6" s="172">
        <f>Summary!I8</f>
        <v>-2.2886571841712389</v>
      </c>
      <c r="J6" s="172">
        <f>Summary!J8</f>
        <v>2.0672223591345462</v>
      </c>
      <c r="K6" s="173">
        <f>Summary!K8</f>
        <v>13.220846306970891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6.7439999999999944</v>
      </c>
      <c r="E8" s="172">
        <f>Summary!E7</f>
        <v>21.120809640987193</v>
      </c>
      <c r="F8" s="172">
        <f>Summary!F7</f>
        <v>32.416086786917475</v>
      </c>
      <c r="G8" s="172">
        <f>Summary!G7</f>
        <v>47.681741029796896</v>
      </c>
      <c r="H8" s="172">
        <f>Summary!H7</f>
        <v>21.120809640987193</v>
      </c>
      <c r="I8" s="172">
        <f>Summary!I7</f>
        <v>17.727824624385178</v>
      </c>
      <c r="J8" s="172">
        <f>Summary!J7</f>
        <v>16.886442308408434</v>
      </c>
      <c r="K8" s="173">
        <f>Summary!K7</f>
        <v>12.067814452045432</v>
      </c>
      <c r="L8" s="12"/>
      <c r="M8" s="12"/>
      <c r="N8" s="12"/>
      <c r="O8" s="12"/>
      <c r="P8" s="12"/>
    </row>
    <row r="9" spans="2:19" ht="14.25" thickBot="1">
      <c r="B9" s="451"/>
      <c r="C9" s="452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7"/>
      <c r="C11" s="458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5"/>
      <c r="C12" s="455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5"/>
      <c r="C13" s="455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6"/>
      <c r="C16" s="456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48" t="str">
        <f>"Index Total Returns [US$, %] -"&amp; TEXT(Map!$N$16, " mmmm yyyy")</f>
        <v>Index Total Returns [US$, %] - March 2022</v>
      </c>
      <c r="C22" s="449"/>
      <c r="D22" s="449"/>
      <c r="E22" s="449"/>
      <c r="F22" s="449"/>
      <c r="G22" s="449"/>
      <c r="H22" s="449"/>
      <c r="I22" s="449"/>
      <c r="J22" s="449"/>
      <c r="K22" s="450"/>
      <c r="L22" s="12"/>
      <c r="M22" s="447" t="str">
        <f>"Index Total Returns [US$] -"&amp; TEXT(Map!$N$16, " mmmm yyyy")</f>
        <v>Index Total Returns [US$] - March 2022</v>
      </c>
      <c r="N22" s="447"/>
      <c r="O22" s="447"/>
      <c r="P22" s="447"/>
      <c r="Q22" s="447"/>
      <c r="R22" s="447"/>
      <c r="S22" s="447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53" t="s">
        <v>23</v>
      </c>
      <c r="C24" s="454"/>
      <c r="D24" s="172">
        <f>Summary!D25</f>
        <v>5.2294425623652385</v>
      </c>
      <c r="E24" s="172">
        <f>Summary!E25</f>
        <v>9.0729904527255822</v>
      </c>
      <c r="F24" s="172">
        <f>Summary!F25</f>
        <v>3.1263046230708635</v>
      </c>
      <c r="G24" s="172">
        <f>Summary!G25</f>
        <v>1.1251411559388025</v>
      </c>
      <c r="H24" s="172">
        <f>Summary!H25</f>
        <v>9.0729904527255822</v>
      </c>
      <c r="I24" s="172">
        <f>Summary!I25</f>
        <v>-0.25226412040968427</v>
      </c>
      <c r="J24" s="172">
        <f>Summary!J25</f>
        <v>-1.6962444373269436</v>
      </c>
      <c r="K24" s="173">
        <f>Summary!K25</f>
        <v>-6.2379617770946805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4.4793670957806953</v>
      </c>
      <c r="E26" s="172">
        <f>Summary!E28</f>
        <v>6.8169316773980526</v>
      </c>
      <c r="F26" s="172">
        <f>Summary!F28</f>
        <v>17.184985538999477</v>
      </c>
      <c r="G26" s="172">
        <f>Summary!G28</f>
        <v>23.40560815340762</v>
      </c>
      <c r="H26" s="172">
        <f>Summary!H28</f>
        <v>6.8169316773980526</v>
      </c>
      <c r="I26" s="172">
        <f>Summary!I28</f>
        <v>-2.5351478436660857</v>
      </c>
      <c r="J26" s="172">
        <f>Summary!J28</f>
        <v>0.33591277753359794</v>
      </c>
      <c r="K26" s="173">
        <f>Summary!K28</f>
        <v>6.1581731906389381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12.326116168771151</v>
      </c>
      <c r="E28" s="172">
        <f>Summary!E27</f>
        <v>32.11008913597788</v>
      </c>
      <c r="F28" s="172">
        <f>Summary!F27</f>
        <v>36.5558170298264</v>
      </c>
      <c r="G28" s="172">
        <f>Summary!G27</f>
        <v>49.343369077930113</v>
      </c>
      <c r="H28" s="172">
        <f>Summary!H27</f>
        <v>32.11008913597788</v>
      </c>
      <c r="I28" s="172">
        <f>Summary!I27</f>
        <v>17.430839563119015</v>
      </c>
      <c r="J28" s="172">
        <f>Summary!J27</f>
        <v>14.903762532762688</v>
      </c>
      <c r="K28" s="173">
        <f>Summary!K27</f>
        <v>5.0770670221014447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0" t="s">
        <v>63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5.75" customHeight="1">
      <c r="B4" s="448" t="str">
        <f>"Bond Performance Index Total Returns (%)  - as at "&amp; TEXT(Map!$N$16, " mmmm yyyy")</f>
        <v>Bond Performance Index Total Returns (%)  - as at  March 2022</v>
      </c>
      <c r="C4" s="449"/>
      <c r="D4" s="449"/>
      <c r="E4" s="449"/>
      <c r="F4" s="449"/>
      <c r="G4" s="449"/>
      <c r="H4" s="449"/>
      <c r="I4" s="449"/>
      <c r="J4" s="450"/>
      <c r="L4" s="459" t="s">
        <v>71</v>
      </c>
      <c r="M4" s="459"/>
      <c r="N4" s="459"/>
      <c r="O4" s="459"/>
      <c r="P4" s="459"/>
      <c r="Q4" s="459"/>
      <c r="R4" s="459"/>
      <c r="S4" s="459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124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0.72627985636988246</v>
      </c>
      <c r="D7" s="193">
        <f>Summary!E10</f>
        <v>-2.36097772424948E-2</v>
      </c>
      <c r="E7" s="193">
        <f>Summary!F10</f>
        <v>1.6743923333348398</v>
      </c>
      <c r="F7" s="193">
        <f>Summary!G10</f>
        <v>5.7675153333431206</v>
      </c>
      <c r="G7" s="193">
        <f>Summary!H10</f>
        <v>4.4175727474173643</v>
      </c>
      <c r="H7" s="193">
        <f>Summary!I10</f>
        <v>8.7609747679743499</v>
      </c>
      <c r="I7" s="193">
        <f>Summary!J10</f>
        <v>10.387411918046375</v>
      </c>
      <c r="J7" s="194">
        <f>Summary!K10</f>
        <v>9.1556936768223842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0.72688845854085304</v>
      </c>
      <c r="D9" s="193">
        <f>Summary!E11</f>
        <v>-2.5839343965927686E-2</v>
      </c>
      <c r="E9" s="193">
        <f>Summary!F11</f>
        <v>1.6657074714987452</v>
      </c>
      <c r="F9" s="193">
        <f>Summary!G11</f>
        <v>5.7812124809144549</v>
      </c>
      <c r="G9" s="193">
        <f>Summary!H11</f>
        <v>4.4014175087617069</v>
      </c>
      <c r="H9" s="193">
        <f>Summary!I11</f>
        <v>8.7643244568880831</v>
      </c>
      <c r="I9" s="193">
        <f>Summary!J11</f>
        <v>10.498854828898697</v>
      </c>
      <c r="J9" s="194">
        <f>Summary!K11</f>
        <v>9.1931825177920636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0.42112843896626728</v>
      </c>
      <c r="D11" s="193">
        <f>Summary!E12</f>
        <v>1.0238954851662818</v>
      </c>
      <c r="E11" s="193">
        <f>Summary!F12</f>
        <v>3.0219948606631686</v>
      </c>
      <c r="F11" s="193">
        <f>Summary!G12</f>
        <v>6.5930970425800206</v>
      </c>
      <c r="G11" s="193">
        <f>Summary!H12</f>
        <v>6.9096833461411711</v>
      </c>
      <c r="H11" s="193">
        <f>Summary!I12</f>
        <v>8.8633032601150852</v>
      </c>
      <c r="I11" s="193">
        <f>Summary!J12</f>
        <v>9.5317341238791329</v>
      </c>
      <c r="J11" s="194">
        <f>Summary!K12</f>
        <v>8.9594963966271202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48" t="str">
        <f>"Bond Performance, Index Total Returns  (US$- terms),(%) - as at "&amp; TEXT(Map!$N$16, " mmmm yyyy")</f>
        <v>Bond Performance, Index Total Returns  (US$- terms),(%) - as at  March 2022</v>
      </c>
      <c r="C23" s="449"/>
      <c r="D23" s="449"/>
      <c r="E23" s="449"/>
      <c r="F23" s="449"/>
      <c r="G23" s="449"/>
      <c r="H23" s="449"/>
      <c r="I23" s="449"/>
      <c r="J23" s="450"/>
      <c r="L23" s="459" t="s">
        <v>72</v>
      </c>
      <c r="M23" s="459"/>
      <c r="N23" s="459"/>
      <c r="O23" s="459"/>
      <c r="P23" s="459"/>
      <c r="Q23" s="459"/>
      <c r="R23" s="459"/>
      <c r="S23" s="459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124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5.9937028066660236</v>
      </c>
      <c r="D26" s="193">
        <f>Summary!E30</f>
        <v>9.0472385626479745</v>
      </c>
      <c r="E26" s="193">
        <f>Summary!F30</f>
        <v>4.853043561331094</v>
      </c>
      <c r="F26" s="193">
        <f>Summary!G30</f>
        <v>6.9575491779724441</v>
      </c>
      <c r="G26" s="193">
        <f>Summary!H30</f>
        <v>13.891369153758326</v>
      </c>
      <c r="H26" s="193">
        <f>Summary!I30</f>
        <v>8.486609851626925</v>
      </c>
      <c r="I26" s="193">
        <f>Summary!J30</f>
        <v>8.5149715838773297</v>
      </c>
      <c r="J26" s="194">
        <f>Summary!K30</f>
        <v>2.346603227739652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5.99434323533794</v>
      </c>
      <c r="D28" s="193">
        <f>Summary!E31</f>
        <v>9.0448067075485703</v>
      </c>
      <c r="E28" s="193">
        <f>Summary!F31</f>
        <v>4.8440871842579059</v>
      </c>
      <c r="F28" s="193">
        <f>Summary!G31</f>
        <v>6.9714004377882999</v>
      </c>
      <c r="G28" s="193">
        <f>Summary!H31</f>
        <v>13.873748151841836</v>
      </c>
      <c r="H28" s="193">
        <f>Summary!I31</f>
        <v>8.4899510904773869</v>
      </c>
      <c r="I28" s="193">
        <f>Summary!J31</f>
        <v>8.6245241505535262</v>
      </c>
      <c r="J28" s="194">
        <f>Summary!K31</f>
        <v>2.3817535291389635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5.6725936711610414</v>
      </c>
      <c r="D30" s="193">
        <f>Summary!E32</f>
        <v>10.189783877506887</v>
      </c>
      <c r="E30" s="193">
        <f>Summary!F32</f>
        <v>6.2427762487719196</v>
      </c>
      <c r="F30" s="193">
        <f>Summary!G32</f>
        <v>7.7924198467958838</v>
      </c>
      <c r="G30" s="193">
        <f>Summary!H32</f>
        <v>16.609588709175704</v>
      </c>
      <c r="H30" s="193">
        <f>Summary!I32</f>
        <v>8.5886802056970311</v>
      </c>
      <c r="I30" s="193">
        <f>Summary!J32</f>
        <v>7.6738081766950961</v>
      </c>
      <c r="J30" s="194">
        <f>Summary!K32</f>
        <v>2.1626446588906667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5.2294425623652385</v>
      </c>
      <c r="D32" s="200">
        <f>Summary!E25</f>
        <v>9.0729904527255822</v>
      </c>
      <c r="E32" s="200">
        <f>Summary!F25</f>
        <v>3.1263046230708635</v>
      </c>
      <c r="F32" s="200">
        <f>Summary!G25</f>
        <v>1.1251411559388025</v>
      </c>
      <c r="G32" s="200">
        <f>Summary!H25</f>
        <v>9.0729904527255822</v>
      </c>
      <c r="H32" s="200">
        <f>Summary!I25</f>
        <v>-0.25226412040968427</v>
      </c>
      <c r="I32" s="200">
        <f>Summary!J25</f>
        <v>-1.6962444373269436</v>
      </c>
      <c r="J32" s="201">
        <f>Summary!K25</f>
        <v>-6.2379617770946805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61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0" t="s">
        <v>17</v>
      </c>
      <c r="C2" s="420"/>
      <c r="D2" s="42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2" t="str">
        <f>"Bond Performance Index Total Returns (%)  - as at "&amp;TEXT(Map!$N$16,"mmmm  yyyy")</f>
        <v>Bond Performance Index Total Returns (%)  - as at March  2022</v>
      </c>
      <c r="C4" s="463"/>
      <c r="D4" s="463"/>
      <c r="E4" s="463"/>
      <c r="F4" s="463"/>
      <c r="G4" s="463"/>
      <c r="H4" s="463"/>
      <c r="I4" s="463"/>
      <c r="J4" s="464"/>
      <c r="L4" s="465" t="str">
        <f>"Bond Performance, Index Total Returns  (US$- terms),(%) - as at "&amp;TEXT(Map!$N$16,"mmmm  yyyy")</f>
        <v>Bond Performance, Index Total Returns  (US$- terms),(%) - as at March  2022</v>
      </c>
      <c r="M4" s="466"/>
      <c r="N4" s="466"/>
      <c r="O4" s="466"/>
      <c r="P4" s="466"/>
      <c r="Q4" s="466"/>
      <c r="R4" s="466"/>
      <c r="S4" s="466"/>
      <c r="T4" s="467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124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0" t="s">
        <v>12</v>
      </c>
      <c r="R5" s="208" t="s">
        <v>13</v>
      </c>
      <c r="S5" s="208" t="s">
        <v>21</v>
      </c>
      <c r="T5" s="209" t="s">
        <v>124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1"/>
      <c r="R6" s="214"/>
      <c r="S6" s="214"/>
      <c r="T6" s="215"/>
    </row>
    <row r="7" spans="2:22" ht="15.75">
      <c r="B7" s="216" t="s">
        <v>64</v>
      </c>
      <c r="C7" s="202">
        <f>Summary!D10</f>
        <v>0.72627985636988246</v>
      </c>
      <c r="D7" s="202">
        <f>Summary!E10</f>
        <v>-2.36097772424948E-2</v>
      </c>
      <c r="E7" s="202">
        <f>Summary!F10</f>
        <v>1.6743923333348398</v>
      </c>
      <c r="F7" s="202">
        <f>Summary!G10</f>
        <v>5.7675153333431206</v>
      </c>
      <c r="G7" s="202">
        <f>Summary!H10</f>
        <v>4.4175727474173643</v>
      </c>
      <c r="H7" s="202">
        <f>Summary!I10</f>
        <v>8.7609747679743499</v>
      </c>
      <c r="I7" s="202">
        <f>Summary!J10</f>
        <v>10.387411918046375</v>
      </c>
      <c r="J7" s="217">
        <f>Summary!K10</f>
        <v>9.1556936768223842</v>
      </c>
      <c r="L7" s="216" t="s">
        <v>67</v>
      </c>
      <c r="M7" s="202">
        <f>Summary!D30</f>
        <v>5.9937028066660236</v>
      </c>
      <c r="N7" s="202">
        <f>Summary!E30</f>
        <v>9.0472385626479745</v>
      </c>
      <c r="O7" s="202">
        <f>Summary!F30</f>
        <v>4.853043561331094</v>
      </c>
      <c r="P7" s="202">
        <f>Summary!G30</f>
        <v>6.9575491779724441</v>
      </c>
      <c r="Q7" s="202">
        <f>Summary!H30</f>
        <v>13.891369153758326</v>
      </c>
      <c r="R7" s="202">
        <f>Summary!I30</f>
        <v>8.486609851626925</v>
      </c>
      <c r="S7" s="202">
        <f>Summary!J30</f>
        <v>8.5149715838773297</v>
      </c>
      <c r="T7" s="217">
        <f>Summary!K30</f>
        <v>2.346603227739652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0.72688845854085304</v>
      </c>
      <c r="D9" s="202">
        <f>Summary!E11</f>
        <v>-2.5839343965927686E-2</v>
      </c>
      <c r="E9" s="202">
        <f>Summary!F11</f>
        <v>1.6657074714987452</v>
      </c>
      <c r="F9" s="202">
        <f>Summary!G11</f>
        <v>5.7812124809144549</v>
      </c>
      <c r="G9" s="202">
        <f>Summary!H11</f>
        <v>4.4014175087617069</v>
      </c>
      <c r="H9" s="202">
        <f>Summary!I11</f>
        <v>8.7643244568880831</v>
      </c>
      <c r="I9" s="202">
        <f>Summary!J11</f>
        <v>10.498854828898697</v>
      </c>
      <c r="J9" s="217">
        <f>Summary!K11</f>
        <v>9.1931825177920636</v>
      </c>
      <c r="L9" s="216" t="s">
        <v>68</v>
      </c>
      <c r="M9" s="202">
        <f>Summary!D31</f>
        <v>5.99434323533794</v>
      </c>
      <c r="N9" s="202">
        <f>Summary!E31</f>
        <v>9.0448067075485703</v>
      </c>
      <c r="O9" s="202">
        <f>Summary!F31</f>
        <v>4.8440871842579059</v>
      </c>
      <c r="P9" s="202">
        <f>Summary!G31</f>
        <v>6.9714004377882999</v>
      </c>
      <c r="Q9" s="202">
        <f>Summary!H31</f>
        <v>13.873748151841836</v>
      </c>
      <c r="R9" s="202">
        <f>Summary!I31</f>
        <v>8.4899510904773869</v>
      </c>
      <c r="S9" s="202">
        <f>Summary!J31</f>
        <v>8.6245241505535262</v>
      </c>
      <c r="T9" s="217">
        <f>Summary!K31</f>
        <v>2.3817535291389635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0.42112843896626728</v>
      </c>
      <c r="D11" s="202">
        <f>Summary!E12</f>
        <v>1.0238954851662818</v>
      </c>
      <c r="E11" s="202">
        <f>Summary!F12</f>
        <v>3.0219948606631686</v>
      </c>
      <c r="F11" s="202">
        <f>Summary!G12</f>
        <v>6.5930970425800206</v>
      </c>
      <c r="G11" s="202">
        <f>Summary!H12</f>
        <v>6.9096833461411711</v>
      </c>
      <c r="H11" s="202">
        <f>Summary!I12</f>
        <v>8.8633032601150852</v>
      </c>
      <c r="I11" s="202">
        <f>Summary!J12</f>
        <v>9.5317341238791329</v>
      </c>
      <c r="J11" s="217">
        <f>Summary!K12</f>
        <v>8.9594963966271202</v>
      </c>
      <c r="L11" s="216" t="s">
        <v>69</v>
      </c>
      <c r="M11" s="202">
        <f>Summary!D32</f>
        <v>5.6725936711610414</v>
      </c>
      <c r="N11" s="202">
        <f>Summary!E32</f>
        <v>10.189783877506887</v>
      </c>
      <c r="O11" s="202">
        <f>Summary!F32</f>
        <v>6.2427762487719196</v>
      </c>
      <c r="P11" s="202">
        <f>Summary!G32</f>
        <v>7.7924198467958838</v>
      </c>
      <c r="Q11" s="202">
        <f>Summary!H32</f>
        <v>16.609588709175704</v>
      </c>
      <c r="R11" s="202">
        <f>Summary!I32</f>
        <v>8.5886802056970311</v>
      </c>
      <c r="S11" s="202">
        <f>Summary!J32</f>
        <v>7.6738081766950961</v>
      </c>
      <c r="T11" s="217">
        <f>Summary!K32</f>
        <v>2.1626446588906667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5.2294425623652385</v>
      </c>
      <c r="N13" s="224">
        <f>Summary!E25</f>
        <v>9.0729904527255822</v>
      </c>
      <c r="O13" s="224">
        <f>Summary!F25</f>
        <v>3.1263046230708635</v>
      </c>
      <c r="P13" s="224">
        <f>Summary!G25</f>
        <v>1.1251411559388025</v>
      </c>
      <c r="Q13" s="224">
        <f>Summary!H25</f>
        <v>9.0729904527255822</v>
      </c>
      <c r="R13" s="224">
        <f>Summary!I25</f>
        <v>-0.25226412040968427</v>
      </c>
      <c r="S13" s="224">
        <f>Summary!J25</f>
        <v>-1.6962444373269436</v>
      </c>
      <c r="T13" s="225">
        <f>Summary!K25</f>
        <v>-6.2379617770946805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74" t="str">
        <f>"Bond Performance, Index Total Returns,(%) - as at "&amp;TEXT(Map!$N$16,"mmmm  yyyy")</f>
        <v>Bond Performance, Index Total Returns,(%) - as at March  2022</v>
      </c>
      <c r="C16" s="475"/>
      <c r="D16" s="475"/>
      <c r="E16" s="475"/>
      <c r="F16" s="475"/>
      <c r="G16" s="475"/>
      <c r="H16" s="476"/>
      <c r="L16" s="474" t="str">
        <f>"Bond Performance, Index Total Returns  (US$- terms),(%) - as at "&amp;TEXT(Map!$N$16,"mmmm  yyyy")</f>
        <v>Bond Performance, Index Total Returns  (US$- terms),(%) - as at March  2022</v>
      </c>
      <c r="M16" s="475"/>
      <c r="N16" s="475"/>
      <c r="O16" s="475"/>
      <c r="P16" s="475"/>
      <c r="Q16" s="475"/>
      <c r="R16" s="476"/>
    </row>
    <row r="38" spans="2:20" ht="14.25" thickBot="1"/>
    <row r="39" spans="2:20" ht="16.5" thickBot="1">
      <c r="B39" s="468" t="str">
        <f>"IJG Namibia ALBI  - as at "&amp;TEXT(Map!$N$16,"mmmm  yyyy")</f>
        <v>IJG Namibia ALBI  - as at March  2022</v>
      </c>
      <c r="C39" s="469"/>
      <c r="D39" s="469"/>
      <c r="E39" s="469"/>
      <c r="F39" s="469"/>
      <c r="G39" s="470"/>
      <c r="J39" s="468" t="str">
        <f>"IJG Namibia ALBI  -Premiums- [bp] as at "&amp;TEXT(Map!$N$16,"mmmm  yyyy")</f>
        <v>IJG Namibia ALBI  -Premiums- [bp] as at March  2022</v>
      </c>
      <c r="K39" s="469"/>
      <c r="L39" s="469"/>
      <c r="M39" s="469"/>
      <c r="N39" s="470"/>
      <c r="P39" s="468" t="str">
        <f>"IJG Namibia GOVI  -Weights [%] as at "&amp;TEXT(Map!$N$16,"mmmm  yyyy")</f>
        <v>IJG Namibia GOVI  -Weights [%] as at March  2022</v>
      </c>
      <c r="Q39" s="469"/>
      <c r="R39" s="469"/>
      <c r="S39" s="469"/>
      <c r="T39" s="470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130</v>
      </c>
      <c r="K41" s="236" t="s">
        <v>130</v>
      </c>
      <c r="L41" s="236" t="s">
        <v>130</v>
      </c>
      <c r="M41" s="236" t="s">
        <v>130</v>
      </c>
      <c r="N41" s="237" t="s">
        <v>130</v>
      </c>
      <c r="P41" s="235" t="s">
        <v>130</v>
      </c>
      <c r="Q41" s="236" t="s">
        <v>130</v>
      </c>
      <c r="R41" s="236" t="s">
        <v>130</v>
      </c>
      <c r="S41" s="236" t="s">
        <v>130</v>
      </c>
      <c r="T41" s="237" t="s">
        <v>130</v>
      </c>
    </row>
    <row r="42" spans="2:20" ht="15.75">
      <c r="B42" s="216" t="s">
        <v>76</v>
      </c>
      <c r="C42" s="202">
        <v>256.15876355046328</v>
      </c>
      <c r="D42" s="202">
        <v>254.3117485483744</v>
      </c>
      <c r="E42" s="202">
        <v>256.21925634613899</v>
      </c>
      <c r="F42" s="202">
        <v>251.94029457354264</v>
      </c>
      <c r="G42" s="217">
        <v>242.19039536207146</v>
      </c>
      <c r="J42" s="238">
        <v>145</v>
      </c>
      <c r="K42" s="239">
        <v>166</v>
      </c>
      <c r="L42" s="239">
        <v>158</v>
      </c>
      <c r="M42" s="239">
        <v>81</v>
      </c>
      <c r="N42" s="240">
        <v>49.569000000000003</v>
      </c>
      <c r="P42" s="241">
        <v>10.922341098112174</v>
      </c>
      <c r="Q42" s="242">
        <v>11.010624704914978</v>
      </c>
      <c r="R42" s="242">
        <v>12.389539906859545</v>
      </c>
      <c r="S42" s="242">
        <v>12.252271474030367</v>
      </c>
      <c r="T42" s="243">
        <v>10.853171330219945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257.02262653840734</v>
      </c>
      <c r="D44" s="202">
        <v>255.16784095261491</v>
      </c>
      <c r="E44" s="202">
        <v>257.08905666405752</v>
      </c>
      <c r="F44" s="202">
        <v>252.81152606001567</v>
      </c>
      <c r="G44" s="217">
        <v>242.97568586177869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74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74</v>
      </c>
    </row>
    <row r="45" spans="2:20" ht="15.75">
      <c r="B45" s="216"/>
      <c r="C45" s="202"/>
      <c r="D45" s="202"/>
      <c r="E45" s="202"/>
      <c r="F45" s="202"/>
      <c r="G45" s="217"/>
      <c r="J45" s="238">
        <v>-51</v>
      </c>
      <c r="K45" s="239">
        <v>-50</v>
      </c>
      <c r="L45" s="239">
        <v>-53</v>
      </c>
      <c r="M45" s="239">
        <v>-45</v>
      </c>
      <c r="N45" s="240">
        <v>9</v>
      </c>
      <c r="P45" s="241">
        <v>9.4503665255093772</v>
      </c>
      <c r="Q45" s="242">
        <v>9.9073281639141424</v>
      </c>
      <c r="R45" s="242">
        <v>11.270752377815581</v>
      </c>
      <c r="S45" s="242">
        <v>11.71682547900779</v>
      </c>
      <c r="T45" s="243">
        <v>12.7269869647621</v>
      </c>
    </row>
    <row r="46" spans="2:20" ht="15.75">
      <c r="B46" s="216" t="s">
        <v>78</v>
      </c>
      <c r="C46" s="202">
        <v>251.51733247823523</v>
      </c>
      <c r="D46" s="202">
        <v>250.46256339481573</v>
      </c>
      <c r="E46" s="202">
        <v>248.96815874138059</v>
      </c>
      <c r="F46" s="202">
        <v>244.13945082155652</v>
      </c>
      <c r="G46" s="217">
        <v>235.96024457171305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110</v>
      </c>
      <c r="K47" s="236" t="s">
        <v>110</v>
      </c>
      <c r="L47" s="236" t="s">
        <v>110</v>
      </c>
      <c r="M47" s="236" t="s">
        <v>110</v>
      </c>
      <c r="N47" s="237" t="s">
        <v>110</v>
      </c>
      <c r="O47" s="247"/>
      <c r="P47" s="248" t="s">
        <v>110</v>
      </c>
      <c r="Q47" s="249" t="s">
        <v>110</v>
      </c>
      <c r="R47" s="249" t="s">
        <v>110</v>
      </c>
      <c r="S47" s="249" t="s">
        <v>110</v>
      </c>
      <c r="T47" s="250" t="s">
        <v>110</v>
      </c>
    </row>
    <row r="48" spans="2:20" ht="15.75">
      <c r="B48" s="256"/>
      <c r="C48" s="211"/>
      <c r="D48" s="211"/>
      <c r="E48" s="211"/>
      <c r="F48" s="211"/>
      <c r="G48" s="212"/>
      <c r="J48" s="238">
        <v>-9</v>
      </c>
      <c r="K48" s="239">
        <v>-6</v>
      </c>
      <c r="L48" s="239">
        <v>-15</v>
      </c>
      <c r="M48" s="239">
        <v>-21.5</v>
      </c>
      <c r="N48" s="240">
        <v>23</v>
      </c>
      <c r="P48" s="241">
        <v>8.6362894670064687</v>
      </c>
      <c r="Q48" s="242">
        <v>8.9829252515674138</v>
      </c>
      <c r="R48" s="242">
        <v>10.232407752742647</v>
      </c>
      <c r="S48" s="242">
        <v>10.646198966241057</v>
      </c>
      <c r="T48" s="243">
        <v>11.629380505971101</v>
      </c>
    </row>
    <row r="49" spans="2:20" ht="15.75">
      <c r="B49" s="216" t="s">
        <v>79</v>
      </c>
      <c r="C49" s="202">
        <v>4.5590304009511726</v>
      </c>
      <c r="D49" s="202">
        <v>4.6042029179381139</v>
      </c>
      <c r="E49" s="202">
        <v>4.3721672680156036</v>
      </c>
      <c r="F49" s="202">
        <v>4.748615064990731</v>
      </c>
      <c r="G49" s="217">
        <v>4.9269220774114633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135</v>
      </c>
      <c r="K50" s="236" t="s">
        <v>135</v>
      </c>
      <c r="L50" s="236" t="s">
        <v>135</v>
      </c>
      <c r="M50" s="236" t="s">
        <v>88</v>
      </c>
      <c r="N50" s="237" t="s">
        <v>88</v>
      </c>
      <c r="O50" s="247"/>
      <c r="P50" s="248" t="s">
        <v>135</v>
      </c>
      <c r="Q50" s="249" t="s">
        <v>135</v>
      </c>
      <c r="R50" s="249" t="s">
        <v>135</v>
      </c>
      <c r="S50" s="249" t="s">
        <v>88</v>
      </c>
      <c r="T50" s="250" t="s">
        <v>88</v>
      </c>
    </row>
    <row r="51" spans="2:20" ht="15.75">
      <c r="B51" s="216" t="s">
        <v>80</v>
      </c>
      <c r="C51" s="202">
        <v>4.5654297246839297</v>
      </c>
      <c r="D51" s="202">
        <v>4.6107468760030228</v>
      </c>
      <c r="E51" s="202">
        <v>4.3787991150664567</v>
      </c>
      <c r="F51" s="202">
        <v>4.781895699497321</v>
      </c>
      <c r="G51" s="217">
        <v>4.9946026814215889</v>
      </c>
      <c r="J51" s="238">
        <v>57.999999999999993</v>
      </c>
      <c r="K51" s="239">
        <v>73.736999999999995</v>
      </c>
      <c r="L51" s="239">
        <v>43</v>
      </c>
      <c r="M51" s="239">
        <v>75</v>
      </c>
      <c r="N51" s="240">
        <v>76</v>
      </c>
      <c r="P51" s="241">
        <v>8.5021323950387622</v>
      </c>
      <c r="Q51" s="242">
        <v>8.4347330502837234</v>
      </c>
      <c r="R51" s="242">
        <v>9.4747172424227237</v>
      </c>
      <c r="S51" s="242">
        <v>11.88916056230871</v>
      </c>
      <c r="T51" s="243">
        <v>13.14132940923057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1.4727240447245338</v>
      </c>
      <c r="D53" s="202">
        <v>1.5275407186958141</v>
      </c>
      <c r="E53" s="202">
        <v>1.6852611859810334</v>
      </c>
      <c r="F53" s="202">
        <v>1.2775448285285562</v>
      </c>
      <c r="G53" s="217">
        <v>1.5104064723121877</v>
      </c>
      <c r="J53" s="235" t="s">
        <v>88</v>
      </c>
      <c r="K53" s="236" t="s">
        <v>88</v>
      </c>
      <c r="L53" s="236" t="s">
        <v>88</v>
      </c>
      <c r="M53" s="236" t="s">
        <v>89</v>
      </c>
      <c r="N53" s="237" t="s">
        <v>89</v>
      </c>
      <c r="O53" s="247"/>
      <c r="P53" s="235" t="s">
        <v>88</v>
      </c>
      <c r="Q53" s="236" t="s">
        <v>88</v>
      </c>
      <c r="R53" s="236" t="s">
        <v>88</v>
      </c>
      <c r="S53" s="236" t="s">
        <v>89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86</v>
      </c>
      <c r="K54" s="239">
        <v>98</v>
      </c>
      <c r="L54" s="239">
        <v>71</v>
      </c>
      <c r="M54" s="239">
        <v>83</v>
      </c>
      <c r="N54" s="240">
        <v>11</v>
      </c>
      <c r="P54" s="241">
        <v>9.5028477386479384</v>
      </c>
      <c r="Q54" s="242">
        <v>9.5692953900252267</v>
      </c>
      <c r="R54" s="242">
        <v>10.981490322579871</v>
      </c>
      <c r="S54" s="242">
        <v>13.758491520722075</v>
      </c>
      <c r="T54" s="243">
        <v>12.897075997995042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99.792643136205825</v>
      </c>
      <c r="D56" s="202">
        <v>99.788464013570149</v>
      </c>
      <c r="E56" s="202">
        <v>99.753396124512903</v>
      </c>
      <c r="F56" s="202">
        <v>99.048384657136552</v>
      </c>
      <c r="G56" s="217">
        <v>98.053608335582325</v>
      </c>
      <c r="J56" s="235" t="s">
        <v>89</v>
      </c>
      <c r="K56" s="236" t="s">
        <v>89</v>
      </c>
      <c r="L56" s="236" t="s">
        <v>89</v>
      </c>
      <c r="M56" s="236" t="s">
        <v>111</v>
      </c>
      <c r="N56" s="237" t="s">
        <v>111</v>
      </c>
      <c r="P56" s="248" t="s">
        <v>89</v>
      </c>
      <c r="Q56" s="249" t="s">
        <v>89</v>
      </c>
      <c r="R56" s="249" t="s">
        <v>89</v>
      </c>
      <c r="S56" s="249" t="s">
        <v>111</v>
      </c>
      <c r="T56" s="250" t="s">
        <v>111</v>
      </c>
    </row>
    <row r="57" spans="2:20" ht="15.75">
      <c r="B57" s="216"/>
      <c r="C57" s="202"/>
      <c r="D57" s="202"/>
      <c r="E57" s="202"/>
      <c r="F57" s="202"/>
      <c r="G57" s="217"/>
      <c r="J57" s="238">
        <v>126</v>
      </c>
      <c r="K57" s="239">
        <v>140</v>
      </c>
      <c r="L57" s="239">
        <v>83</v>
      </c>
      <c r="M57" s="239">
        <v>103</v>
      </c>
      <c r="N57" s="240">
        <v>37</v>
      </c>
      <c r="P57" s="241">
        <v>11.631381271516988</v>
      </c>
      <c r="Q57" s="242">
        <v>11.467190072264021</v>
      </c>
      <c r="R57" s="242">
        <v>13.276575212806238</v>
      </c>
      <c r="S57" s="242">
        <v>10.168523554473891</v>
      </c>
      <c r="T57" s="243">
        <v>10.31318478782036</v>
      </c>
    </row>
    <row r="58" spans="2:20" ht="15.75">
      <c r="B58" s="216" t="s">
        <v>83</v>
      </c>
      <c r="C58" s="202">
        <v>0.20735686379418378</v>
      </c>
      <c r="D58" s="202">
        <v>0.21153598642985405</v>
      </c>
      <c r="E58" s="202">
        <v>0.24660387548710599</v>
      </c>
      <c r="F58" s="202">
        <v>0.95161534286343774</v>
      </c>
      <c r="G58" s="217">
        <v>1.9463916644176837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111</v>
      </c>
      <c r="K59" s="236" t="s">
        <v>111</v>
      </c>
      <c r="L59" s="236" t="s">
        <v>111</v>
      </c>
      <c r="M59" s="236" t="s">
        <v>112</v>
      </c>
      <c r="N59" s="237" t="s">
        <v>112</v>
      </c>
      <c r="P59" s="248" t="s">
        <v>111</v>
      </c>
      <c r="Q59" s="249" t="s">
        <v>111</v>
      </c>
      <c r="R59" s="249" t="s">
        <v>111</v>
      </c>
      <c r="S59" s="249" t="s">
        <v>112</v>
      </c>
      <c r="T59" s="250" t="s">
        <v>112</v>
      </c>
    </row>
    <row r="60" spans="2:20" ht="15.75">
      <c r="J60" s="238">
        <v>211</v>
      </c>
      <c r="K60" s="239">
        <v>229.99999999999997</v>
      </c>
      <c r="L60" s="239">
        <v>164.714</v>
      </c>
      <c r="M60" s="239">
        <v>135</v>
      </c>
      <c r="N60" s="240">
        <v>81.762</v>
      </c>
      <c r="P60" s="241">
        <v>8.4053996148878891</v>
      </c>
      <c r="Q60" s="242">
        <v>8.537510143716414</v>
      </c>
      <c r="R60" s="242">
        <v>9.9647205599282334</v>
      </c>
      <c r="S60" s="242">
        <v>9.0245618334529194</v>
      </c>
      <c r="T60" s="243">
        <v>8.5134232076124334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68" t="str">
        <f>"IJG Namibia ALBI  -Yields-[%] as at "&amp;TEXT(Map!$N$16,"mmmm  yyyy")</f>
        <v>IJG Namibia ALBI  -Yields-[%] as at March  2022</v>
      </c>
      <c r="C62" s="469"/>
      <c r="D62" s="469"/>
      <c r="E62" s="469"/>
      <c r="F62" s="470"/>
      <c r="J62" s="235" t="s">
        <v>112</v>
      </c>
      <c r="K62" s="236" t="s">
        <v>112</v>
      </c>
      <c r="L62" s="236" t="s">
        <v>112</v>
      </c>
      <c r="M62" s="236" t="s">
        <v>113</v>
      </c>
      <c r="N62" s="237" t="s">
        <v>113</v>
      </c>
      <c r="P62" s="248" t="s">
        <v>112</v>
      </c>
      <c r="Q62" s="249" t="s">
        <v>112</v>
      </c>
      <c r="R62" s="249" t="s">
        <v>112</v>
      </c>
      <c r="S62" s="249" t="s">
        <v>113</v>
      </c>
      <c r="T62" s="250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221</v>
      </c>
      <c r="K63" s="239">
        <v>211</v>
      </c>
      <c r="L63" s="239">
        <v>140</v>
      </c>
      <c r="M63" s="239">
        <v>175.59199999999998</v>
      </c>
      <c r="N63" s="240">
        <v>105.209</v>
      </c>
      <c r="P63" s="241">
        <v>7.4862845103010205</v>
      </c>
      <c r="Q63" s="242">
        <v>7.4029883608393172</v>
      </c>
      <c r="R63" s="242">
        <v>8.671301781734531</v>
      </c>
      <c r="S63" s="242">
        <v>7.0698315923990496</v>
      </c>
      <c r="T63" s="243">
        <v>6.897433208619133</v>
      </c>
    </row>
    <row r="64" spans="2:20" ht="15.75">
      <c r="B64" s="261" t="s">
        <v>130</v>
      </c>
      <c r="C64" s="262" t="s">
        <v>130</v>
      </c>
      <c r="D64" s="262" t="s">
        <v>130</v>
      </c>
      <c r="E64" s="262" t="s">
        <v>130</v>
      </c>
      <c r="F64" s="263" t="s">
        <v>130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0"/>
    </row>
    <row r="65" spans="2:20" ht="15.75">
      <c r="B65" s="264">
        <v>6.84</v>
      </c>
      <c r="C65" s="242">
        <v>6.98</v>
      </c>
      <c r="D65" s="242">
        <v>6.68</v>
      </c>
      <c r="E65" s="242">
        <v>5.9450000000000003</v>
      </c>
      <c r="F65" s="265">
        <v>5.77569</v>
      </c>
      <c r="J65" s="235" t="s">
        <v>113</v>
      </c>
      <c r="K65" s="236" t="s">
        <v>113</v>
      </c>
      <c r="L65" s="236" t="s">
        <v>113</v>
      </c>
      <c r="M65" s="236" t="s">
        <v>114</v>
      </c>
      <c r="N65" s="237" t="s">
        <v>114</v>
      </c>
      <c r="P65" s="248" t="s">
        <v>113</v>
      </c>
      <c r="Q65" s="249" t="s">
        <v>113</v>
      </c>
      <c r="R65" s="249" t="s">
        <v>113</v>
      </c>
      <c r="S65" s="249" t="s">
        <v>114</v>
      </c>
      <c r="T65" s="250" t="s">
        <v>114</v>
      </c>
    </row>
    <row r="66" spans="2:20" ht="15.75">
      <c r="B66" s="264"/>
      <c r="C66" s="242"/>
      <c r="D66" s="242"/>
      <c r="E66" s="242"/>
      <c r="F66" s="265"/>
      <c r="J66" s="238">
        <v>279</v>
      </c>
      <c r="K66" s="239">
        <v>310</v>
      </c>
      <c r="L66" s="239">
        <v>229.70600000000002</v>
      </c>
      <c r="M66" s="239">
        <v>252.8</v>
      </c>
      <c r="N66" s="240">
        <v>192.702</v>
      </c>
      <c r="P66" s="241">
        <v>5.711255235106294</v>
      </c>
      <c r="Q66" s="242">
        <v>5.498379308824882</v>
      </c>
      <c r="R66" s="242">
        <v>6.4817768451198727</v>
      </c>
      <c r="S66" s="242">
        <v>6.9510920151877142</v>
      </c>
      <c r="T66" s="243">
        <v>6.6417526487168379</v>
      </c>
    </row>
    <row r="67" spans="2:20" ht="15.75">
      <c r="B67" s="261" t="s">
        <v>74</v>
      </c>
      <c r="C67" s="262" t="s">
        <v>74</v>
      </c>
      <c r="D67" s="262" t="s">
        <v>74</v>
      </c>
      <c r="E67" s="262" t="s">
        <v>74</v>
      </c>
      <c r="F67" s="263" t="s">
        <v>74</v>
      </c>
      <c r="J67" s="266"/>
      <c r="K67" s="267"/>
      <c r="L67" s="267"/>
      <c r="M67" s="267"/>
      <c r="N67" s="268"/>
      <c r="P67" s="241"/>
      <c r="Q67" s="242"/>
      <c r="R67" s="242"/>
      <c r="S67" s="242"/>
      <c r="T67" s="252"/>
    </row>
    <row r="68" spans="2:20" ht="15.75">
      <c r="B68" s="264">
        <v>7.6150000000000002</v>
      </c>
      <c r="C68" s="242">
        <v>7.38</v>
      </c>
      <c r="D68" s="242">
        <v>7.3049999999999997</v>
      </c>
      <c r="E68" s="242">
        <v>7.1550000000000002</v>
      </c>
      <c r="F68" s="265">
        <v>7.5449999999999999</v>
      </c>
      <c r="J68" s="235" t="s">
        <v>114</v>
      </c>
      <c r="K68" s="236" t="s">
        <v>114</v>
      </c>
      <c r="L68" s="236" t="s">
        <v>114</v>
      </c>
      <c r="M68" s="236" t="s">
        <v>117</v>
      </c>
      <c r="N68" s="237" t="s">
        <v>117</v>
      </c>
      <c r="P68" s="248" t="s">
        <v>114</v>
      </c>
      <c r="Q68" s="249" t="s">
        <v>114</v>
      </c>
      <c r="R68" s="249" t="s">
        <v>114</v>
      </c>
      <c r="S68" s="249" t="s">
        <v>117</v>
      </c>
      <c r="T68" s="250" t="s">
        <v>117</v>
      </c>
    </row>
    <row r="69" spans="2:20" ht="15.75">
      <c r="B69" s="264"/>
      <c r="C69" s="242"/>
      <c r="D69" s="242"/>
      <c r="E69" s="242"/>
      <c r="F69" s="265"/>
      <c r="J69" s="238">
        <v>254</v>
      </c>
      <c r="K69" s="239">
        <v>252.99999999999997</v>
      </c>
      <c r="L69" s="239">
        <v>224.00000000000003</v>
      </c>
      <c r="M69" s="239">
        <v>262.7</v>
      </c>
      <c r="N69" s="240">
        <v>202.791</v>
      </c>
      <c r="P69" s="264">
        <v>6.3252422715601924</v>
      </c>
      <c r="Q69" s="242">
        <v>6.4959035442015187</v>
      </c>
      <c r="R69" s="242">
        <v>7.2567179979907595</v>
      </c>
      <c r="S69" s="242">
        <v>6.5230430021764292</v>
      </c>
      <c r="T69" s="243">
        <v>6.3862619390524884</v>
      </c>
    </row>
    <row r="70" spans="2:20" ht="15.75">
      <c r="B70" s="261" t="s">
        <v>110</v>
      </c>
      <c r="C70" s="262" t="s">
        <v>110</v>
      </c>
      <c r="D70" s="262" t="s">
        <v>110</v>
      </c>
      <c r="E70" s="262" t="s">
        <v>110</v>
      </c>
      <c r="F70" s="263" t="s">
        <v>110</v>
      </c>
      <c r="J70" s="266"/>
      <c r="K70" s="267"/>
      <c r="L70" s="267"/>
      <c r="M70" s="267"/>
      <c r="N70" s="268"/>
      <c r="P70" s="264"/>
      <c r="Q70" s="242"/>
      <c r="R70" s="242"/>
      <c r="S70" s="242"/>
      <c r="T70" s="243"/>
    </row>
    <row r="71" spans="2:20" ht="15.75">
      <c r="B71" s="264">
        <v>8.0350000000000001</v>
      </c>
      <c r="C71" s="242">
        <v>7.82</v>
      </c>
      <c r="D71" s="242">
        <v>7.6849999999999996</v>
      </c>
      <c r="E71" s="242">
        <v>7.3900000000000006</v>
      </c>
      <c r="F71" s="265">
        <v>7.6850000000000005</v>
      </c>
      <c r="J71" s="235" t="s">
        <v>132</v>
      </c>
      <c r="K71" s="236" t="s">
        <v>132</v>
      </c>
      <c r="L71" s="236"/>
      <c r="M71" s="236"/>
      <c r="N71" s="237"/>
      <c r="P71" s="264"/>
      <c r="Q71" s="242"/>
      <c r="R71" s="242"/>
      <c r="S71" s="242"/>
      <c r="T71" s="243"/>
    </row>
    <row r="72" spans="2:20" ht="15.75">
      <c r="B72" s="264"/>
      <c r="C72" s="242"/>
      <c r="D72" s="242"/>
      <c r="E72" s="242"/>
      <c r="F72" s="265"/>
      <c r="J72" s="238">
        <v>310</v>
      </c>
      <c r="K72" s="239">
        <v>308.72500000000002</v>
      </c>
      <c r="L72" s="239"/>
      <c r="M72" s="239"/>
      <c r="N72" s="240"/>
      <c r="P72" s="248" t="s">
        <v>132</v>
      </c>
      <c r="Q72" s="249" t="s">
        <v>132</v>
      </c>
      <c r="R72" s="242"/>
      <c r="S72" s="242"/>
      <c r="T72" s="243"/>
    </row>
    <row r="73" spans="2:20" ht="15.75">
      <c r="B73" s="261" t="s">
        <v>135</v>
      </c>
      <c r="C73" s="262" t="s">
        <v>135</v>
      </c>
      <c r="D73" s="262" t="s">
        <v>135</v>
      </c>
      <c r="E73" s="262" t="s">
        <v>88</v>
      </c>
      <c r="F73" s="263" t="s">
        <v>88</v>
      </c>
      <c r="J73" s="266"/>
      <c r="K73" s="245"/>
      <c r="L73" s="245"/>
      <c r="M73" s="245"/>
      <c r="N73" s="246"/>
      <c r="P73" s="264">
        <v>3.4125431069997729</v>
      </c>
      <c r="Q73" s="242">
        <v>3.184016036805092</v>
      </c>
      <c r="R73" s="242"/>
      <c r="S73" s="242"/>
      <c r="T73" s="243"/>
    </row>
    <row r="74" spans="2:20" ht="15.75">
      <c r="B74" s="264">
        <v>8.7050000000000001</v>
      </c>
      <c r="C74" s="242">
        <v>8.6173699999999993</v>
      </c>
      <c r="D74" s="242">
        <v>8.2650000000000006</v>
      </c>
      <c r="E74" s="242">
        <v>8.3550000000000004</v>
      </c>
      <c r="F74" s="265">
        <v>8.2149999999999999</v>
      </c>
      <c r="J74" s="235" t="s">
        <v>117</v>
      </c>
      <c r="K74" s="236" t="s">
        <v>117</v>
      </c>
      <c r="L74" s="236"/>
      <c r="M74" s="236"/>
      <c r="N74" s="237"/>
      <c r="O74" s="247"/>
      <c r="P74" s="264"/>
      <c r="Q74" s="211"/>
      <c r="R74" s="242"/>
      <c r="S74" s="242"/>
      <c r="T74" s="243"/>
    </row>
    <row r="75" spans="2:20" ht="15.75">
      <c r="B75" s="264"/>
      <c r="C75" s="242"/>
      <c r="D75" s="242"/>
      <c r="E75" s="242"/>
      <c r="F75" s="265"/>
      <c r="J75" s="238">
        <v>320.10000000000002</v>
      </c>
      <c r="K75" s="239">
        <v>327</v>
      </c>
      <c r="L75" s="239"/>
      <c r="M75" s="239"/>
      <c r="N75" s="240"/>
      <c r="P75" s="248" t="s">
        <v>117</v>
      </c>
      <c r="Q75" s="249" t="s">
        <v>117</v>
      </c>
      <c r="R75" s="242"/>
      <c r="S75" s="242"/>
      <c r="T75" s="243"/>
    </row>
    <row r="76" spans="2:20" ht="15.75">
      <c r="B76" s="261" t="s">
        <v>88</v>
      </c>
      <c r="C76" s="262" t="s">
        <v>88</v>
      </c>
      <c r="D76" s="262" t="s">
        <v>88</v>
      </c>
      <c r="E76" s="262" t="s">
        <v>89</v>
      </c>
      <c r="F76" s="263" t="s">
        <v>89</v>
      </c>
      <c r="J76" s="244"/>
      <c r="K76" s="245"/>
      <c r="L76" s="245"/>
      <c r="M76" s="245"/>
      <c r="N76" s="246"/>
      <c r="P76" s="264">
        <v>5.4280769174449492</v>
      </c>
      <c r="Q76" s="242">
        <v>5.2675724749735275</v>
      </c>
      <c r="R76" s="242"/>
      <c r="S76" s="242"/>
      <c r="T76" s="243"/>
    </row>
    <row r="77" spans="2:20" ht="15.75">
      <c r="B77" s="264">
        <v>8.9849999999999994</v>
      </c>
      <c r="C77" s="242">
        <v>8.86</v>
      </c>
      <c r="D77" s="242">
        <v>8.5449999999999999</v>
      </c>
      <c r="E77" s="242">
        <v>10.055</v>
      </c>
      <c r="F77" s="265">
        <v>9.5749999999999993</v>
      </c>
      <c r="J77" s="235" t="s">
        <v>136</v>
      </c>
      <c r="K77" s="236" t="s">
        <v>136</v>
      </c>
      <c r="L77" s="236"/>
      <c r="M77" s="236"/>
      <c r="N77" s="237"/>
      <c r="P77" s="264"/>
      <c r="Q77" s="242"/>
      <c r="R77" s="242"/>
      <c r="S77" s="242"/>
      <c r="T77" s="243"/>
    </row>
    <row r="78" spans="2:20" ht="15.75">
      <c r="B78" s="264"/>
      <c r="C78" s="242"/>
      <c r="D78" s="242"/>
      <c r="E78" s="242"/>
      <c r="F78" s="265"/>
      <c r="J78" s="238">
        <v>365.49599999999998</v>
      </c>
      <c r="K78" s="239">
        <v>363.55500000000001</v>
      </c>
      <c r="L78" s="239"/>
      <c r="M78" s="239"/>
      <c r="N78" s="240"/>
      <c r="P78" s="248" t="s">
        <v>136</v>
      </c>
      <c r="Q78" s="249" t="s">
        <v>136</v>
      </c>
      <c r="R78" s="242"/>
      <c r="S78" s="242"/>
      <c r="T78" s="243"/>
    </row>
    <row r="79" spans="2:20" ht="15.75">
      <c r="B79" s="261" t="s">
        <v>89</v>
      </c>
      <c r="C79" s="262" t="s">
        <v>89</v>
      </c>
      <c r="D79" s="262" t="s">
        <v>89</v>
      </c>
      <c r="E79" s="262" t="s">
        <v>111</v>
      </c>
      <c r="F79" s="263" t="s">
        <v>111</v>
      </c>
      <c r="J79" s="244"/>
      <c r="K79" s="245"/>
      <c r="L79" s="245"/>
      <c r="M79" s="245"/>
      <c r="N79" s="246"/>
      <c r="P79" s="264">
        <v>0.92163312032757738</v>
      </c>
      <c r="Q79" s="242">
        <v>0.7222825070422817</v>
      </c>
      <c r="R79" s="242"/>
      <c r="S79" s="242"/>
      <c r="T79" s="243"/>
    </row>
    <row r="80" spans="2:20" ht="15.75">
      <c r="B80" s="264">
        <v>10.84</v>
      </c>
      <c r="C80" s="242">
        <v>10.805</v>
      </c>
      <c r="D80" s="242">
        <v>10.165000000000001</v>
      </c>
      <c r="E80" s="242">
        <v>10.615</v>
      </c>
      <c r="F80" s="265">
        <v>10.284999999999998</v>
      </c>
      <c r="J80" s="235" t="s">
        <v>133</v>
      </c>
      <c r="K80" s="236" t="s">
        <v>133</v>
      </c>
      <c r="L80" s="236"/>
      <c r="M80" s="236"/>
      <c r="N80" s="237"/>
      <c r="P80" s="264"/>
      <c r="Q80" s="242"/>
      <c r="R80" s="242"/>
      <c r="S80" s="242"/>
      <c r="T80" s="243"/>
    </row>
    <row r="81" spans="2:20" ht="15.75">
      <c r="B81" s="264"/>
      <c r="C81" s="242"/>
      <c r="D81" s="242"/>
      <c r="E81" s="242"/>
      <c r="F81" s="265"/>
      <c r="J81" s="238">
        <v>339.291</v>
      </c>
      <c r="K81" s="239">
        <v>292</v>
      </c>
      <c r="L81" s="239"/>
      <c r="M81" s="239"/>
      <c r="N81" s="240"/>
      <c r="P81" s="248" t="s">
        <v>133</v>
      </c>
      <c r="Q81" s="249" t="s">
        <v>133</v>
      </c>
      <c r="R81" s="242"/>
      <c r="S81" s="242"/>
      <c r="T81" s="243"/>
    </row>
    <row r="82" spans="2:20" ht="15.75">
      <c r="B82" s="261" t="s">
        <v>111</v>
      </c>
      <c r="C82" s="262" t="s">
        <v>111</v>
      </c>
      <c r="D82" s="262" t="s">
        <v>111</v>
      </c>
      <c r="E82" s="262" t="s">
        <v>112</v>
      </c>
      <c r="F82" s="263" t="s">
        <v>112</v>
      </c>
      <c r="J82" s="244"/>
      <c r="K82" s="245"/>
      <c r="L82" s="245"/>
      <c r="M82" s="245"/>
      <c r="N82" s="246"/>
      <c r="P82" s="264">
        <v>3.6642067275405843</v>
      </c>
      <c r="Q82" s="242">
        <v>3.5192509906274512</v>
      </c>
      <c r="R82" s="242"/>
      <c r="S82" s="242"/>
      <c r="T82" s="243"/>
    </row>
    <row r="83" spans="2:20" ht="16.5" thickBot="1">
      <c r="B83" s="264">
        <v>11.934999999999999</v>
      </c>
      <c r="C83" s="242">
        <v>11.98</v>
      </c>
      <c r="D83" s="242">
        <v>11.25714</v>
      </c>
      <c r="E83" s="242">
        <v>11.77</v>
      </c>
      <c r="F83" s="265">
        <v>11.742620000000001</v>
      </c>
      <c r="J83" s="235" t="s">
        <v>146</v>
      </c>
      <c r="K83" s="236" t="s">
        <v>146</v>
      </c>
      <c r="L83" s="236" t="s">
        <v>146</v>
      </c>
      <c r="M83" s="236" t="s">
        <v>146</v>
      </c>
      <c r="N83" s="237" t="s">
        <v>146</v>
      </c>
      <c r="P83" s="269"/>
      <c r="Q83" s="270"/>
      <c r="R83" s="270"/>
      <c r="S83" s="270"/>
      <c r="T83" s="271"/>
    </row>
    <row r="84" spans="2:20" ht="16.5" thickBot="1">
      <c r="B84" s="264"/>
      <c r="C84" s="242"/>
      <c r="D84" s="242"/>
      <c r="E84" s="242"/>
      <c r="F84" s="265"/>
      <c r="J84" s="238">
        <v>130</v>
      </c>
      <c r="K84" s="239">
        <v>130</v>
      </c>
      <c r="L84" s="239">
        <v>130</v>
      </c>
      <c r="M84" s="239">
        <v>130</v>
      </c>
      <c r="N84" s="240">
        <v>130</v>
      </c>
    </row>
    <row r="85" spans="2:20" ht="16.5" thickBot="1">
      <c r="B85" s="261" t="s">
        <v>112</v>
      </c>
      <c r="C85" s="262" t="s">
        <v>112</v>
      </c>
      <c r="D85" s="262" t="s">
        <v>112</v>
      </c>
      <c r="E85" s="262" t="s">
        <v>113</v>
      </c>
      <c r="F85" s="263" t="s">
        <v>113</v>
      </c>
      <c r="J85" s="266"/>
      <c r="K85" s="245"/>
      <c r="L85" s="267"/>
      <c r="M85" s="267"/>
      <c r="N85" s="268"/>
      <c r="P85" s="468" t="str">
        <f>"IJG Namibia OTHI  -Weights [%] as at "&amp;TEXT(Map!$N$16,"mmmm  yyyy")</f>
        <v>IJG Namibia OTHI  -Weights [%] as at March  2022</v>
      </c>
      <c r="Q85" s="469"/>
      <c r="R85" s="469"/>
      <c r="S85" s="469"/>
      <c r="T85" s="470"/>
    </row>
    <row r="86" spans="2:20" ht="16.5" thickBot="1">
      <c r="B86" s="264">
        <v>12.5</v>
      </c>
      <c r="C86" s="242">
        <v>12.389999999999999</v>
      </c>
      <c r="D86" s="242">
        <v>11.66</v>
      </c>
      <c r="E86" s="242">
        <v>12.41592</v>
      </c>
      <c r="F86" s="265">
        <v>12.302090000000002</v>
      </c>
      <c r="J86" s="235" t="s">
        <v>147</v>
      </c>
      <c r="K86" s="236" t="s">
        <v>147</v>
      </c>
      <c r="L86" s="236" t="s">
        <v>147</v>
      </c>
      <c r="M86" s="236" t="s">
        <v>147</v>
      </c>
      <c r="N86" s="237"/>
      <c r="P86" s="230" t="s">
        <v>32</v>
      </c>
      <c r="Q86" s="231" t="s">
        <v>33</v>
      </c>
      <c r="R86" s="231" t="s">
        <v>34</v>
      </c>
      <c r="S86" s="231" t="s">
        <v>35</v>
      </c>
      <c r="T86" s="232" t="s">
        <v>36</v>
      </c>
    </row>
    <row r="87" spans="2:20" ht="15.75">
      <c r="B87" s="264"/>
      <c r="C87" s="242"/>
      <c r="D87" s="242"/>
      <c r="E87" s="242"/>
      <c r="F87" s="265"/>
      <c r="J87" s="238">
        <v>75</v>
      </c>
      <c r="K87" s="239">
        <v>75</v>
      </c>
      <c r="L87" s="239">
        <v>75</v>
      </c>
      <c r="M87" s="239">
        <v>75</v>
      </c>
      <c r="N87" s="240"/>
      <c r="P87" s="235"/>
      <c r="Q87" s="236"/>
      <c r="R87" s="236"/>
      <c r="S87" s="236" t="s">
        <v>144</v>
      </c>
      <c r="T87" s="237" t="s">
        <v>144</v>
      </c>
    </row>
    <row r="88" spans="2:20" ht="15.75">
      <c r="B88" s="261" t="s">
        <v>113</v>
      </c>
      <c r="C88" s="262" t="s">
        <v>113</v>
      </c>
      <c r="D88" s="262" t="s">
        <v>113</v>
      </c>
      <c r="E88" s="262" t="s">
        <v>114</v>
      </c>
      <c r="F88" s="263" t="s">
        <v>114</v>
      </c>
      <c r="J88" s="266"/>
      <c r="K88" s="267"/>
      <c r="L88" s="267"/>
      <c r="M88" s="267"/>
      <c r="N88" s="268"/>
      <c r="P88" s="241"/>
      <c r="Q88" s="242"/>
      <c r="R88" s="242"/>
      <c r="S88" s="242">
        <v>72.493862627210234</v>
      </c>
      <c r="T88" s="243">
        <v>40.683793563616518</v>
      </c>
    </row>
    <row r="89" spans="2:20" ht="15.75">
      <c r="B89" s="264">
        <v>13.265000000000001</v>
      </c>
      <c r="C89" s="242">
        <v>13.574999999999999</v>
      </c>
      <c r="D89" s="242">
        <v>12.802060000000001</v>
      </c>
      <c r="E89" s="242">
        <v>13.337999999999999</v>
      </c>
      <c r="F89" s="265">
        <v>13.202020000000001</v>
      </c>
      <c r="J89" s="235"/>
      <c r="K89" s="236"/>
      <c r="L89" s="236"/>
      <c r="M89" s="236" t="s">
        <v>144</v>
      </c>
      <c r="N89" s="237" t="s">
        <v>144</v>
      </c>
      <c r="P89" s="241"/>
      <c r="Q89" s="242"/>
      <c r="R89" s="242"/>
      <c r="S89" s="242"/>
      <c r="T89" s="243"/>
    </row>
    <row r="90" spans="2:20" ht="15.75">
      <c r="B90" s="264"/>
      <c r="C90" s="242"/>
      <c r="D90" s="242"/>
      <c r="E90" s="242"/>
      <c r="F90" s="265"/>
      <c r="J90" s="238"/>
      <c r="K90" s="239"/>
      <c r="L90" s="239"/>
      <c r="M90" s="239">
        <v>154</v>
      </c>
      <c r="N90" s="240">
        <v>154</v>
      </c>
      <c r="P90" s="248"/>
      <c r="Q90" s="249"/>
      <c r="R90" s="249"/>
      <c r="S90" s="249"/>
      <c r="T90" s="250" t="s">
        <v>145</v>
      </c>
    </row>
    <row r="91" spans="2:20" ht="15.75">
      <c r="B91" s="261" t="s">
        <v>114</v>
      </c>
      <c r="C91" s="262" t="s">
        <v>114</v>
      </c>
      <c r="D91" s="262" t="s">
        <v>114</v>
      </c>
      <c r="E91" s="262" t="s">
        <v>117</v>
      </c>
      <c r="F91" s="263" t="s">
        <v>117</v>
      </c>
      <c r="J91" s="266"/>
      <c r="K91" s="245"/>
      <c r="L91" s="245"/>
      <c r="M91" s="245"/>
      <c r="N91" s="246"/>
      <c r="P91" s="241"/>
      <c r="Q91" s="242"/>
      <c r="R91" s="242"/>
      <c r="S91" s="242"/>
      <c r="T91" s="243">
        <v>44.068801282013261</v>
      </c>
    </row>
    <row r="92" spans="2:20" ht="15.75">
      <c r="B92" s="264">
        <v>13.105</v>
      </c>
      <c r="C92" s="242">
        <v>13.12</v>
      </c>
      <c r="D92" s="242">
        <v>12.845000000000001</v>
      </c>
      <c r="E92" s="242">
        <v>13.462000000000002</v>
      </c>
      <c r="F92" s="265">
        <v>13.432909999999998</v>
      </c>
      <c r="J92" s="235"/>
      <c r="K92" s="236"/>
      <c r="L92" s="236"/>
      <c r="M92" s="236"/>
      <c r="N92" s="237" t="s">
        <v>145</v>
      </c>
      <c r="P92" s="251"/>
      <c r="Q92" s="211"/>
      <c r="R92" s="211"/>
      <c r="S92" s="211"/>
      <c r="T92" s="252"/>
    </row>
    <row r="93" spans="2:20" ht="15.75">
      <c r="B93" s="264"/>
      <c r="C93" s="242"/>
      <c r="D93" s="242"/>
      <c r="E93" s="242"/>
      <c r="F93" s="265"/>
      <c r="J93" s="238"/>
      <c r="K93" s="239"/>
      <c r="L93" s="239"/>
      <c r="M93" s="239"/>
      <c r="N93" s="240">
        <v>150</v>
      </c>
      <c r="P93" s="248" t="s">
        <v>146</v>
      </c>
      <c r="Q93" s="249" t="s">
        <v>146</v>
      </c>
      <c r="R93" s="249" t="s">
        <v>146</v>
      </c>
      <c r="S93" s="249" t="s">
        <v>146</v>
      </c>
      <c r="T93" s="250" t="s">
        <v>146</v>
      </c>
    </row>
    <row r="94" spans="2:20" ht="16.5" thickBot="1">
      <c r="B94" s="261" t="s">
        <v>132</v>
      </c>
      <c r="C94" s="262" t="s">
        <v>132</v>
      </c>
      <c r="D94" s="262"/>
      <c r="E94" s="262"/>
      <c r="F94" s="263"/>
      <c r="J94" s="272"/>
      <c r="K94" s="273"/>
      <c r="L94" s="273"/>
      <c r="M94" s="273"/>
      <c r="N94" s="274"/>
      <c r="P94" s="241">
        <v>49.691382470661445</v>
      </c>
      <c r="Q94" s="242">
        <v>49.668867898080435</v>
      </c>
      <c r="R94" s="242">
        <v>50.646446683587101</v>
      </c>
      <c r="S94" s="242">
        <v>13.747135907042196</v>
      </c>
      <c r="T94" s="243">
        <v>7.6732815413142639</v>
      </c>
    </row>
    <row r="95" spans="2:20" ht="15.75">
      <c r="B95" s="264">
        <v>13.7</v>
      </c>
      <c r="C95" s="242">
        <v>13.73725</v>
      </c>
      <c r="D95" s="242"/>
      <c r="E95" s="242"/>
      <c r="F95" s="265"/>
      <c r="P95" s="251"/>
      <c r="Q95" s="211"/>
      <c r="R95" s="211"/>
      <c r="S95" s="211"/>
      <c r="T95" s="252"/>
    </row>
    <row r="96" spans="2:20" ht="15.75">
      <c r="B96" s="264"/>
      <c r="C96" s="242"/>
      <c r="D96" s="242"/>
      <c r="E96" s="242"/>
      <c r="F96" s="265"/>
      <c r="P96" s="248" t="s">
        <v>147</v>
      </c>
      <c r="Q96" s="249" t="s">
        <v>147</v>
      </c>
      <c r="R96" s="249" t="s">
        <v>147</v>
      </c>
      <c r="S96" s="249" t="s">
        <v>147</v>
      </c>
      <c r="T96" s="250" t="s">
        <v>147</v>
      </c>
    </row>
    <row r="97" spans="2:20" ht="15.75">
      <c r="B97" s="261" t="s">
        <v>117</v>
      </c>
      <c r="C97" s="262" t="s">
        <v>117</v>
      </c>
      <c r="D97" s="262"/>
      <c r="E97" s="262"/>
      <c r="F97" s="263"/>
      <c r="P97" s="241">
        <v>50.308617529338548</v>
      </c>
      <c r="Q97" s="242">
        <v>50.331132101919565</v>
      </c>
      <c r="R97" s="242">
        <v>49.353553316412906</v>
      </c>
      <c r="S97" s="242">
        <v>13.759001465747561</v>
      </c>
      <c r="T97" s="243">
        <v>7.5741236130559555</v>
      </c>
    </row>
    <row r="98" spans="2:20" ht="16.5" thickBot="1">
      <c r="B98" s="264">
        <v>13.800999999999998</v>
      </c>
      <c r="C98" s="242">
        <v>13.92</v>
      </c>
      <c r="D98" s="242"/>
      <c r="E98" s="242"/>
      <c r="F98" s="265"/>
      <c r="P98" s="251"/>
      <c r="Q98" s="211"/>
      <c r="R98" s="211"/>
      <c r="S98" s="211"/>
      <c r="T98" s="252"/>
    </row>
    <row r="99" spans="2:20" ht="16.5" thickBot="1">
      <c r="B99" s="264"/>
      <c r="C99" s="242"/>
      <c r="D99" s="242"/>
      <c r="E99" s="242"/>
      <c r="F99" s="265"/>
      <c r="J99" s="471" t="str">
        <f>"IJG Namibia ALBI  -Weights [%] as at "&amp;TEXT(Map!$N$16,"mmmm  yyyy")</f>
        <v>IJG Namibia ALBI  -Weights [%] as at March  2022</v>
      </c>
      <c r="K99" s="472"/>
      <c r="L99" s="472"/>
      <c r="M99" s="472"/>
      <c r="N99" s="473"/>
      <c r="P99" s="235"/>
      <c r="Q99" s="236"/>
      <c r="R99" s="236"/>
      <c r="S99" s="236"/>
      <c r="T99" s="250"/>
    </row>
    <row r="100" spans="2:20" ht="16.5" thickBot="1">
      <c r="B100" s="261" t="s">
        <v>136</v>
      </c>
      <c r="C100" s="262" t="s">
        <v>136</v>
      </c>
      <c r="D100" s="262"/>
      <c r="E100" s="262"/>
      <c r="F100" s="263"/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41"/>
      <c r="Q100" s="242"/>
      <c r="R100" s="242"/>
      <c r="S100" s="242"/>
      <c r="T100" s="243"/>
    </row>
    <row r="101" spans="2:20" ht="15.75">
      <c r="B101" s="264">
        <v>14.199960000000001</v>
      </c>
      <c r="C101" s="242">
        <v>14.21555</v>
      </c>
      <c r="D101" s="242"/>
      <c r="E101" s="242"/>
      <c r="F101" s="265"/>
      <c r="J101" s="261" t="s">
        <v>130</v>
      </c>
      <c r="K101" s="262" t="s">
        <v>130</v>
      </c>
      <c r="L101" s="262" t="s">
        <v>130</v>
      </c>
      <c r="M101" s="262" t="s">
        <v>130</v>
      </c>
      <c r="N101" s="263" t="s">
        <v>130</v>
      </c>
      <c r="P101" s="241"/>
      <c r="Q101" s="242"/>
      <c r="R101" s="242"/>
      <c r="S101" s="242"/>
      <c r="T101" s="252"/>
    </row>
    <row r="102" spans="2:20" ht="15.75">
      <c r="B102" s="264"/>
      <c r="C102" s="242"/>
      <c r="D102" s="242"/>
      <c r="E102" s="242"/>
      <c r="F102" s="265"/>
      <c r="J102" s="264">
        <v>10.899692874158227</v>
      </c>
      <c r="K102" s="242">
        <v>10.987333271333345</v>
      </c>
      <c r="L102" s="242">
        <v>12.358986821294209</v>
      </c>
      <c r="M102" s="242">
        <v>12.135676978834214</v>
      </c>
      <c r="N102" s="265">
        <v>10.641926108123574</v>
      </c>
      <c r="P102" s="248"/>
      <c r="Q102" s="249"/>
      <c r="R102" s="249"/>
      <c r="S102" s="249"/>
      <c r="T102" s="250"/>
    </row>
    <row r="103" spans="2:20" ht="15.75">
      <c r="B103" s="261" t="s">
        <v>133</v>
      </c>
      <c r="C103" s="262" t="s">
        <v>133</v>
      </c>
      <c r="D103" s="262"/>
      <c r="E103" s="262"/>
      <c r="F103" s="263"/>
      <c r="J103" s="264"/>
      <c r="K103" s="242"/>
      <c r="L103" s="242"/>
      <c r="M103" s="242"/>
      <c r="N103" s="265"/>
      <c r="P103" s="241"/>
      <c r="Q103" s="242"/>
      <c r="R103" s="242"/>
      <c r="S103" s="242"/>
      <c r="T103" s="243"/>
    </row>
    <row r="104" spans="2:20" ht="15.75">
      <c r="B104" s="264">
        <v>13.93791</v>
      </c>
      <c r="C104" s="242">
        <v>13.5</v>
      </c>
      <c r="D104" s="242"/>
      <c r="E104" s="242"/>
      <c r="F104" s="265"/>
      <c r="J104" s="261" t="s">
        <v>74</v>
      </c>
      <c r="K104" s="262" t="s">
        <v>74</v>
      </c>
      <c r="L104" s="262" t="s">
        <v>74</v>
      </c>
      <c r="M104" s="262" t="s">
        <v>74</v>
      </c>
      <c r="N104" s="263" t="s">
        <v>74</v>
      </c>
      <c r="O104" s="247"/>
      <c r="P104" s="251"/>
      <c r="Q104" s="211"/>
      <c r="R104" s="211"/>
      <c r="S104" s="211"/>
      <c r="T104" s="252"/>
    </row>
    <row r="105" spans="2:20" ht="15.75">
      <c r="B105" s="264"/>
      <c r="C105" s="242"/>
      <c r="D105" s="242"/>
      <c r="E105" s="242"/>
      <c r="F105" s="265"/>
      <c r="J105" s="264">
        <v>9.4307705418650265</v>
      </c>
      <c r="K105" s="242">
        <v>9.8863705995537643</v>
      </c>
      <c r="L105" s="242">
        <v>11.242958265655332</v>
      </c>
      <c r="M105" s="242">
        <v>11.605326370053021</v>
      </c>
      <c r="N105" s="265">
        <v>12.479269951348444</v>
      </c>
      <c r="P105" s="248"/>
      <c r="Q105" s="249"/>
      <c r="R105" s="249"/>
      <c r="S105" s="249"/>
      <c r="T105" s="250"/>
    </row>
    <row r="106" spans="2:20" ht="15.75">
      <c r="B106" s="261" t="s">
        <v>146</v>
      </c>
      <c r="C106" s="262" t="s">
        <v>146</v>
      </c>
      <c r="D106" s="262" t="s">
        <v>146</v>
      </c>
      <c r="E106" s="262" t="s">
        <v>146</v>
      </c>
      <c r="F106" s="263" t="s">
        <v>146</v>
      </c>
      <c r="J106" s="264"/>
      <c r="K106" s="242"/>
      <c r="L106" s="242"/>
      <c r="M106" s="242"/>
      <c r="N106" s="265"/>
      <c r="P106" s="241"/>
      <c r="Q106" s="242"/>
      <c r="R106" s="242"/>
      <c r="S106" s="242"/>
      <c r="T106" s="243"/>
    </row>
    <row r="107" spans="2:20" ht="15.75">
      <c r="B107" s="264">
        <v>6.69</v>
      </c>
      <c r="C107" s="242">
        <v>6.620000000000001</v>
      </c>
      <c r="D107" s="242">
        <v>6.4</v>
      </c>
      <c r="E107" s="242">
        <v>6.4350000000000005</v>
      </c>
      <c r="F107" s="265">
        <v>6.580000000000001</v>
      </c>
      <c r="J107" s="261" t="s">
        <v>110</v>
      </c>
      <c r="K107" s="262" t="s">
        <v>110</v>
      </c>
      <c r="L107" s="262" t="s">
        <v>110</v>
      </c>
      <c r="M107" s="262" t="s">
        <v>110</v>
      </c>
      <c r="N107" s="263" t="s">
        <v>110</v>
      </c>
      <c r="O107" s="247"/>
      <c r="P107" s="251"/>
      <c r="Q107" s="211"/>
      <c r="R107" s="211"/>
      <c r="S107" s="211"/>
      <c r="T107" s="252"/>
    </row>
    <row r="108" spans="2:20" ht="15.75">
      <c r="B108" s="264"/>
      <c r="C108" s="242"/>
      <c r="D108" s="242"/>
      <c r="E108" s="242"/>
      <c r="F108" s="265"/>
      <c r="J108" s="264">
        <v>8.6183815280194978</v>
      </c>
      <c r="K108" s="242">
        <v>8.963923132026256</v>
      </c>
      <c r="L108" s="242">
        <v>10.207174238668742</v>
      </c>
      <c r="M108" s="242">
        <v>10.544888103446539</v>
      </c>
      <c r="N108" s="265">
        <v>11.403027213179465</v>
      </c>
      <c r="P108" s="248"/>
      <c r="Q108" s="249"/>
      <c r="R108" s="249"/>
      <c r="S108" s="249"/>
      <c r="T108" s="250"/>
    </row>
    <row r="109" spans="2:20" ht="15.75">
      <c r="B109" s="261" t="s">
        <v>147</v>
      </c>
      <c r="C109" s="262" t="s">
        <v>147</v>
      </c>
      <c r="D109" s="262" t="s">
        <v>147</v>
      </c>
      <c r="E109" s="262" t="s">
        <v>147</v>
      </c>
      <c r="F109" s="263" t="s">
        <v>147</v>
      </c>
      <c r="J109" s="264"/>
      <c r="K109" s="242"/>
      <c r="L109" s="242"/>
      <c r="M109" s="242"/>
      <c r="N109" s="265"/>
      <c r="P109" s="241"/>
      <c r="Q109" s="242"/>
      <c r="R109" s="242"/>
      <c r="S109" s="242"/>
      <c r="T109" s="243"/>
    </row>
    <row r="110" spans="2:20" ht="16.5" thickBot="1">
      <c r="B110" s="264">
        <v>6.14</v>
      </c>
      <c r="C110" s="242">
        <v>6.07</v>
      </c>
      <c r="D110" s="242">
        <v>5.85</v>
      </c>
      <c r="E110" s="242">
        <v>5.8849999999999998</v>
      </c>
      <c r="F110" s="265">
        <v>6.03</v>
      </c>
      <c r="J110" s="261" t="s">
        <v>135</v>
      </c>
      <c r="K110" s="262" t="s">
        <v>135</v>
      </c>
      <c r="L110" s="262" t="s">
        <v>135</v>
      </c>
      <c r="M110" s="262" t="s">
        <v>88</v>
      </c>
      <c r="N110" s="263" t="s">
        <v>88</v>
      </c>
      <c r="O110" s="247"/>
      <c r="P110" s="272"/>
      <c r="Q110" s="273"/>
      <c r="R110" s="273"/>
      <c r="S110" s="273"/>
      <c r="T110" s="274"/>
    </row>
    <row r="111" spans="2:20" ht="16.5" thickBot="1">
      <c r="B111" s="264"/>
      <c r="C111" s="242"/>
      <c r="D111" s="242"/>
      <c r="E111" s="242"/>
      <c r="F111" s="265"/>
      <c r="J111" s="264">
        <v>8.4845026399487811</v>
      </c>
      <c r="K111" s="242">
        <v>8.4168905545230803</v>
      </c>
      <c r="L111" s="242">
        <v>9.4513522225114635</v>
      </c>
      <c r="M111" s="242">
        <v>11.77602148626011</v>
      </c>
      <c r="N111" s="265">
        <v>12.885547669015637</v>
      </c>
    </row>
    <row r="112" spans="2:20" ht="16.5" thickBot="1">
      <c r="B112" s="261"/>
      <c r="C112" s="262"/>
      <c r="D112" s="262"/>
      <c r="E112" s="262" t="s">
        <v>144</v>
      </c>
      <c r="F112" s="263" t="s">
        <v>144</v>
      </c>
      <c r="J112" s="264"/>
      <c r="K112" s="242"/>
      <c r="L112" s="242"/>
      <c r="M112" s="242"/>
      <c r="N112" s="265"/>
      <c r="P112" s="468" t="str">
        <f>"IJG Namibia ALBI  -Rate Duration (years) as at "&amp;TEXT(Map!$N$16,"mmmm  yyyy")</f>
        <v>IJG Namibia ALBI  -Rate Duration (years) as at March  2022</v>
      </c>
      <c r="Q112" s="469"/>
      <c r="R112" s="469"/>
      <c r="S112" s="469"/>
      <c r="T112" s="470"/>
    </row>
    <row r="113" spans="2:20" ht="16.5" thickBot="1">
      <c r="B113" s="264"/>
      <c r="C113" s="242"/>
      <c r="D113" s="242"/>
      <c r="E113" s="242">
        <v>6.6749999999999998</v>
      </c>
      <c r="F113" s="265">
        <v>6.82</v>
      </c>
      <c r="J113" s="261" t="s">
        <v>88</v>
      </c>
      <c r="K113" s="262" t="s">
        <v>88</v>
      </c>
      <c r="L113" s="262" t="s">
        <v>88</v>
      </c>
      <c r="M113" s="262" t="s">
        <v>89</v>
      </c>
      <c r="N113" s="263" t="s">
        <v>89</v>
      </c>
      <c r="O113" s="247"/>
      <c r="P113" s="227" t="s">
        <v>32</v>
      </c>
      <c r="Q113" s="228" t="s">
        <v>33</v>
      </c>
      <c r="R113" s="228" t="s">
        <v>34</v>
      </c>
      <c r="S113" s="228" t="s">
        <v>35</v>
      </c>
      <c r="T113" s="229" t="s">
        <v>36</v>
      </c>
    </row>
    <row r="114" spans="2:20" ht="15.75">
      <c r="B114" s="264"/>
      <c r="C114" s="242"/>
      <c r="D114" s="242"/>
      <c r="E114" s="242"/>
      <c r="F114" s="265"/>
      <c r="J114" s="264">
        <v>9.4831429316059417</v>
      </c>
      <c r="K114" s="242">
        <v>9.5490528866275497</v>
      </c>
      <c r="L114" s="242">
        <v>10.954409541858148</v>
      </c>
      <c r="M114" s="242">
        <v>13.627563604464319</v>
      </c>
      <c r="N114" s="265">
        <v>12.646048385816453</v>
      </c>
      <c r="P114" s="261" t="s">
        <v>130</v>
      </c>
      <c r="Q114" s="262" t="s">
        <v>130</v>
      </c>
      <c r="R114" s="262" t="s">
        <v>130</v>
      </c>
      <c r="S114" s="262" t="s">
        <v>130</v>
      </c>
      <c r="T114" s="263" t="s">
        <v>130</v>
      </c>
    </row>
    <row r="115" spans="2:20" ht="15.75">
      <c r="B115" s="261"/>
      <c r="C115" s="262"/>
      <c r="D115" s="262"/>
      <c r="E115" s="262"/>
      <c r="F115" s="263" t="s">
        <v>145</v>
      </c>
      <c r="J115" s="264"/>
      <c r="K115" s="242"/>
      <c r="L115" s="242"/>
      <c r="M115" s="242"/>
      <c r="N115" s="265"/>
      <c r="P115" s="264">
        <v>1.3731706485227453</v>
      </c>
      <c r="Q115" s="242">
        <v>1.4543675351407621</v>
      </c>
      <c r="R115" s="242">
        <v>1.6136862168638009</v>
      </c>
      <c r="S115" s="242">
        <v>1.7919963418904388</v>
      </c>
      <c r="T115" s="265">
        <v>2.1911603101547539</v>
      </c>
    </row>
    <row r="116" spans="2:20" ht="15.75">
      <c r="B116" s="264"/>
      <c r="C116" s="242"/>
      <c r="D116" s="242"/>
      <c r="E116" s="242"/>
      <c r="F116" s="265">
        <v>6.78</v>
      </c>
      <c r="J116" s="261" t="s">
        <v>89</v>
      </c>
      <c r="K116" s="262" t="s">
        <v>89</v>
      </c>
      <c r="L116" s="262" t="s">
        <v>89</v>
      </c>
      <c r="M116" s="262" t="s">
        <v>111</v>
      </c>
      <c r="N116" s="263" t="s">
        <v>111</v>
      </c>
      <c r="O116" s="247"/>
      <c r="P116" s="264"/>
      <c r="Q116" s="242"/>
      <c r="R116" s="242"/>
      <c r="S116" s="242"/>
      <c r="T116" s="265"/>
    </row>
    <row r="117" spans="2:20" ht="16.5" thickBot="1">
      <c r="B117" s="275"/>
      <c r="C117" s="276"/>
      <c r="D117" s="276"/>
      <c r="E117" s="276"/>
      <c r="F117" s="277"/>
      <c r="J117" s="264">
        <v>11.607262804096425</v>
      </c>
      <c r="K117" s="242">
        <v>11.442932838628872</v>
      </c>
      <c r="L117" s="242">
        <v>13.243834663799497</v>
      </c>
      <c r="M117" s="242">
        <v>10.071758324186835</v>
      </c>
      <c r="N117" s="265">
        <v>10.11244981877423</v>
      </c>
      <c r="P117" s="261" t="s">
        <v>74</v>
      </c>
      <c r="Q117" s="262" t="s">
        <v>74</v>
      </c>
      <c r="R117" s="262" t="s">
        <v>74</v>
      </c>
      <c r="S117" s="262" t="s">
        <v>74</v>
      </c>
      <c r="T117" s="263" t="s">
        <v>74</v>
      </c>
    </row>
    <row r="118" spans="2:20" ht="15.75">
      <c r="J118" s="264"/>
      <c r="K118" s="242"/>
      <c r="L118" s="242"/>
      <c r="M118" s="242"/>
      <c r="N118" s="265"/>
      <c r="P118" s="264">
        <v>2.1245997590187731</v>
      </c>
      <c r="Q118" s="242">
        <v>2.2102589044962899</v>
      </c>
      <c r="R118" s="242">
        <v>2.3677910885838149</v>
      </c>
      <c r="S118" s="242">
        <v>2.4956026155700242</v>
      </c>
      <c r="T118" s="265">
        <v>2.8353310432815833</v>
      </c>
    </row>
    <row r="119" spans="2:20" ht="15.75">
      <c r="J119" s="261" t="s">
        <v>111</v>
      </c>
      <c r="K119" s="262" t="s">
        <v>111</v>
      </c>
      <c r="L119" s="262" t="s">
        <v>111</v>
      </c>
      <c r="M119" s="262" t="s">
        <v>112</v>
      </c>
      <c r="N119" s="263" t="s">
        <v>112</v>
      </c>
      <c r="O119" s="247"/>
      <c r="P119" s="264"/>
      <c r="Q119" s="242"/>
      <c r="R119" s="242"/>
      <c r="S119" s="242"/>
      <c r="T119" s="263"/>
    </row>
    <row r="120" spans="2:20" ht="15.75">
      <c r="J120" s="264">
        <v>8.3879704418570888</v>
      </c>
      <c r="K120" s="242">
        <v>8.519450237417356</v>
      </c>
      <c r="L120" s="242">
        <v>9.9401471728459896</v>
      </c>
      <c r="M120" s="242">
        <v>8.9386827184195834</v>
      </c>
      <c r="N120" s="265">
        <v>8.3477186479428642</v>
      </c>
      <c r="P120" s="261" t="s">
        <v>110</v>
      </c>
      <c r="Q120" s="262" t="s">
        <v>110</v>
      </c>
      <c r="R120" s="262" t="s">
        <v>110</v>
      </c>
      <c r="S120" s="262" t="s">
        <v>110</v>
      </c>
      <c r="T120" s="263" t="s">
        <v>110</v>
      </c>
    </row>
    <row r="121" spans="2:20" ht="15.75">
      <c r="J121" s="264"/>
      <c r="K121" s="242"/>
      <c r="L121" s="242"/>
      <c r="M121" s="242"/>
      <c r="N121" s="265"/>
      <c r="P121" s="264">
        <v>2.5421721619081166</v>
      </c>
      <c r="Q121" s="242">
        <v>2.6281917701781583</v>
      </c>
      <c r="R121" s="242">
        <v>2.7868865925760931</v>
      </c>
      <c r="S121" s="242">
        <v>2.9179836224344666</v>
      </c>
      <c r="T121" s="265">
        <v>3.2595066665145187</v>
      </c>
    </row>
    <row r="122" spans="2:20" ht="15.75">
      <c r="J122" s="261" t="s">
        <v>112</v>
      </c>
      <c r="K122" s="262" t="s">
        <v>112</v>
      </c>
      <c r="L122" s="262" t="s">
        <v>112</v>
      </c>
      <c r="M122" s="262" t="s">
        <v>113</v>
      </c>
      <c r="N122" s="263" t="s">
        <v>113</v>
      </c>
      <c r="O122" s="247"/>
      <c r="P122" s="264"/>
      <c r="Q122" s="242"/>
      <c r="R122" s="242"/>
      <c r="S122" s="242"/>
      <c r="T122" s="265"/>
    </row>
    <row r="123" spans="2:20" ht="15.75">
      <c r="J123" s="264">
        <v>7.4707611855257499</v>
      </c>
      <c r="K123" s="242">
        <v>7.3873283763849287</v>
      </c>
      <c r="L123" s="242">
        <v>8.6499180154855893</v>
      </c>
      <c r="M123" s="242">
        <v>7.0025539902511733</v>
      </c>
      <c r="N123" s="265">
        <v>6.7631821435877937</v>
      </c>
      <c r="P123" s="261" t="s">
        <v>135</v>
      </c>
      <c r="Q123" s="262" t="s">
        <v>135</v>
      </c>
      <c r="R123" s="262" t="s">
        <v>135</v>
      </c>
      <c r="S123" s="262" t="s">
        <v>88</v>
      </c>
      <c r="T123" s="263" t="s">
        <v>88</v>
      </c>
    </row>
    <row r="124" spans="2:20" ht="15.75">
      <c r="J124" s="264"/>
      <c r="K124" s="242"/>
      <c r="L124" s="242"/>
      <c r="M124" s="242"/>
      <c r="N124" s="265"/>
      <c r="P124" s="264">
        <v>3.2295796648373774</v>
      </c>
      <c r="Q124" s="242">
        <v>3.3137942279811412</v>
      </c>
      <c r="R124" s="242">
        <v>3.4799191062067982</v>
      </c>
      <c r="S124" s="242">
        <v>4.1636391119105314</v>
      </c>
      <c r="T124" s="265">
        <v>4.4823325098285327</v>
      </c>
    </row>
    <row r="125" spans="2:20" ht="15.75">
      <c r="J125" s="261" t="s">
        <v>113</v>
      </c>
      <c r="K125" s="262" t="s">
        <v>113</v>
      </c>
      <c r="L125" s="262" t="s">
        <v>113</v>
      </c>
      <c r="M125" s="262" t="s">
        <v>114</v>
      </c>
      <c r="N125" s="263" t="s">
        <v>114</v>
      </c>
      <c r="O125" s="247"/>
      <c r="P125" s="264"/>
      <c r="Q125" s="242"/>
      <c r="R125" s="242"/>
      <c r="S125" s="242"/>
      <c r="T125" s="265"/>
    </row>
    <row r="126" spans="2:20" ht="15.75">
      <c r="J126" s="264">
        <v>5.6994125553674957</v>
      </c>
      <c r="K126" s="242">
        <v>5.4867482579163047</v>
      </c>
      <c r="L126" s="242">
        <v>6.4657925322193819</v>
      </c>
      <c r="M126" s="242">
        <v>6.884944357074632</v>
      </c>
      <c r="N126" s="265">
        <v>6.5124781287909714</v>
      </c>
      <c r="P126" s="261" t="s">
        <v>88</v>
      </c>
      <c r="Q126" s="262" t="s">
        <v>88</v>
      </c>
      <c r="R126" s="262" t="s">
        <v>88</v>
      </c>
      <c r="S126" s="262" t="s">
        <v>89</v>
      </c>
      <c r="T126" s="263" t="s">
        <v>89</v>
      </c>
    </row>
    <row r="127" spans="2:20" ht="15.75">
      <c r="J127" s="264"/>
      <c r="K127" s="242"/>
      <c r="L127" s="242"/>
      <c r="M127" s="242"/>
      <c r="N127" s="265"/>
      <c r="P127" s="264">
        <v>3.8203507310102687</v>
      </c>
      <c r="Q127" s="242">
        <v>3.9069036373513581</v>
      </c>
      <c r="R127" s="242">
        <v>3.9156375833366059</v>
      </c>
      <c r="S127" s="242">
        <v>5.6739428828983556</v>
      </c>
      <c r="T127" s="265">
        <v>5.9522584962586764</v>
      </c>
    </row>
    <row r="128" spans="2:20" ht="15.75">
      <c r="J128" s="261" t="s">
        <v>114</v>
      </c>
      <c r="K128" s="262" t="s">
        <v>114</v>
      </c>
      <c r="L128" s="262" t="s">
        <v>114</v>
      </c>
      <c r="M128" s="262" t="s">
        <v>117</v>
      </c>
      <c r="N128" s="263" t="s">
        <v>117</v>
      </c>
      <c r="O128" s="247"/>
      <c r="P128" s="264"/>
      <c r="Q128" s="242"/>
      <c r="R128" s="242"/>
      <c r="S128" s="242"/>
      <c r="T128" s="265"/>
    </row>
    <row r="129" spans="10:20" ht="15.75">
      <c r="J129" s="264">
        <v>6.3121264475585024</v>
      </c>
      <c r="K129" s="242">
        <v>6.4821623705617597</v>
      </c>
      <c r="L129" s="242">
        <v>7.2388226501745434</v>
      </c>
      <c r="M129" s="242">
        <v>6.4609687241461389</v>
      </c>
      <c r="N129" s="265">
        <v>6.2619602690028922</v>
      </c>
      <c r="P129" s="261" t="s">
        <v>89</v>
      </c>
      <c r="Q129" s="262" t="s">
        <v>89</v>
      </c>
      <c r="R129" s="262" t="s">
        <v>89</v>
      </c>
      <c r="S129" s="262" t="s">
        <v>111</v>
      </c>
      <c r="T129" s="263" t="s">
        <v>111</v>
      </c>
    </row>
    <row r="130" spans="10:20" ht="15.75">
      <c r="J130" s="264"/>
      <c r="K130" s="242"/>
      <c r="L130" s="242"/>
      <c r="M130" s="242"/>
      <c r="N130" s="265"/>
      <c r="P130" s="264">
        <v>5.3721240050301375</v>
      </c>
      <c r="Q130" s="242">
        <v>5.4565192024536806</v>
      </c>
      <c r="R130" s="242">
        <v>5.4248887302368596</v>
      </c>
      <c r="S130" s="242">
        <v>6.1849716508405361</v>
      </c>
      <c r="T130" s="265">
        <v>6.4029211855070232</v>
      </c>
    </row>
    <row r="131" spans="10:20" ht="15.75">
      <c r="J131" s="261" t="s">
        <v>132</v>
      </c>
      <c r="K131" s="262" t="s">
        <v>132</v>
      </c>
      <c r="L131" s="262"/>
      <c r="M131" s="262" t="s">
        <v>144</v>
      </c>
      <c r="N131" s="263" t="s">
        <v>144</v>
      </c>
      <c r="O131" s="247"/>
      <c r="P131" s="264"/>
      <c r="Q131" s="242"/>
      <c r="R131" s="242"/>
      <c r="S131" s="242"/>
      <c r="T131" s="265"/>
    </row>
    <row r="132" spans="10:20" ht="15.75">
      <c r="J132" s="264">
        <v>3.4054669646374736</v>
      </c>
      <c r="K132" s="242">
        <v>3.1772806970735519</v>
      </c>
      <c r="L132" s="242"/>
      <c r="M132" s="242">
        <v>0.68986271939487631</v>
      </c>
      <c r="N132" s="265">
        <v>0.79186596669113007</v>
      </c>
      <c r="P132" s="261" t="s">
        <v>111</v>
      </c>
      <c r="Q132" s="262" t="s">
        <v>111</v>
      </c>
      <c r="R132" s="262" t="s">
        <v>111</v>
      </c>
      <c r="S132" s="262" t="s">
        <v>112</v>
      </c>
      <c r="T132" s="263" t="s">
        <v>112</v>
      </c>
    </row>
    <row r="133" spans="10:20" ht="15.75">
      <c r="J133" s="264"/>
      <c r="K133" s="242"/>
      <c r="L133" s="242"/>
      <c r="M133" s="242"/>
      <c r="N133" s="265"/>
      <c r="P133" s="264">
        <v>5.8183100654642503</v>
      </c>
      <c r="Q133" s="242">
        <v>5.8918770743866657</v>
      </c>
      <c r="R133" s="242">
        <v>6.1547727591684476</v>
      </c>
      <c r="S133" s="242">
        <v>6.8811879683278052</v>
      </c>
      <c r="T133" s="265">
        <v>6.9862281915520281</v>
      </c>
    </row>
    <row r="134" spans="10:20" ht="15.75">
      <c r="J134" s="261" t="s">
        <v>117</v>
      </c>
      <c r="K134" s="262" t="s">
        <v>117</v>
      </c>
      <c r="L134" s="262"/>
      <c r="M134" s="262"/>
      <c r="N134" s="263" t="s">
        <v>145</v>
      </c>
      <c r="O134" s="247"/>
      <c r="P134" s="264"/>
      <c r="Q134" s="242"/>
      <c r="R134" s="242"/>
      <c r="S134" s="242"/>
      <c r="T134" s="265"/>
    </row>
    <row r="135" spans="10:20" ht="15.75">
      <c r="J135" s="264">
        <v>5.4168214273845985</v>
      </c>
      <c r="K135" s="242">
        <v>5.256429663577685</v>
      </c>
      <c r="L135" s="242"/>
      <c r="M135" s="242"/>
      <c r="N135" s="265">
        <v>0.85775147476189928</v>
      </c>
      <c r="P135" s="261" t="s">
        <v>112</v>
      </c>
      <c r="Q135" s="262" t="s">
        <v>112</v>
      </c>
      <c r="R135" s="262" t="s">
        <v>112</v>
      </c>
      <c r="S135" s="262" t="s">
        <v>113</v>
      </c>
      <c r="T135" s="263" t="s">
        <v>113</v>
      </c>
    </row>
    <row r="136" spans="10:20" ht="15.75">
      <c r="J136" s="264"/>
      <c r="K136" s="242"/>
      <c r="L136" s="242"/>
      <c r="M136" s="242"/>
      <c r="N136" s="265"/>
      <c r="P136" s="264">
        <v>6.610844518284317</v>
      </c>
      <c r="Q136" s="242">
        <v>6.716960194157358</v>
      </c>
      <c r="R136" s="242">
        <v>6.6723252143694918</v>
      </c>
      <c r="S136" s="242">
        <v>7.0348880371874971</v>
      </c>
      <c r="T136" s="265">
        <v>7.1375671255411488</v>
      </c>
    </row>
    <row r="137" spans="10:20" ht="15.75">
      <c r="J137" s="261" t="s">
        <v>136</v>
      </c>
      <c r="K137" s="262" t="s">
        <v>136</v>
      </c>
      <c r="L137" s="262" t="s">
        <v>146</v>
      </c>
      <c r="M137" s="262" t="s">
        <v>146</v>
      </c>
      <c r="N137" s="263" t="s">
        <v>146</v>
      </c>
      <c r="O137" s="247"/>
      <c r="P137" s="264"/>
      <c r="Q137" s="242"/>
      <c r="R137" s="242"/>
      <c r="S137" s="242"/>
      <c r="T137" s="265"/>
    </row>
    <row r="138" spans="10:20" ht="15.75">
      <c r="J138" s="412">
        <v>0.91972205079357772</v>
      </c>
      <c r="K138" s="242">
        <v>0.72075461961619958</v>
      </c>
      <c r="L138" s="242">
        <v>0.12489610031823663</v>
      </c>
      <c r="M138" s="242">
        <v>0.13081985449570238</v>
      </c>
      <c r="N138" s="265">
        <v>0.14935211230744158</v>
      </c>
      <c r="P138" s="261" t="s">
        <v>113</v>
      </c>
      <c r="Q138" s="262" t="s">
        <v>113</v>
      </c>
      <c r="R138" s="262" t="s">
        <v>113</v>
      </c>
      <c r="S138" s="262" t="s">
        <v>114</v>
      </c>
      <c r="T138" s="263" t="s">
        <v>114</v>
      </c>
    </row>
    <row r="139" spans="10:20" ht="15.75">
      <c r="J139" s="264"/>
      <c r="K139" s="242"/>
      <c r="L139" s="242"/>
      <c r="M139" s="242"/>
      <c r="N139" s="265"/>
      <c r="P139" s="264">
        <v>6.7268408667098054</v>
      </c>
      <c r="Q139" s="242">
        <v>6.720932474192205</v>
      </c>
      <c r="R139" s="242">
        <v>6.6850543207011448</v>
      </c>
      <c r="S139" s="242">
        <v>6.7846533264275264</v>
      </c>
      <c r="T139" s="265">
        <v>6.8654971313529893</v>
      </c>
    </row>
    <row r="140" spans="10:20" ht="15.75">
      <c r="J140" s="261" t="s">
        <v>133</v>
      </c>
      <c r="K140" s="262" t="s">
        <v>133</v>
      </c>
      <c r="L140" s="262" t="s">
        <v>147</v>
      </c>
      <c r="M140" s="262" t="s">
        <v>147</v>
      </c>
      <c r="N140" s="263"/>
      <c r="O140" s="247"/>
      <c r="P140" s="264"/>
      <c r="Q140" s="242"/>
      <c r="R140" s="242"/>
      <c r="S140" s="242"/>
      <c r="T140" s="265"/>
    </row>
    <row r="141" spans="10:20" ht="15.75">
      <c r="J141" s="264">
        <v>3.6566087433874204</v>
      </c>
      <c r="K141" s="242">
        <v>3.5118065083294856</v>
      </c>
      <c r="L141" s="242">
        <v>0.12170777516886935</v>
      </c>
      <c r="M141" s="242">
        <v>0.1309327689728591</v>
      </c>
      <c r="N141" s="265"/>
      <c r="P141" s="261" t="s">
        <v>114</v>
      </c>
      <c r="Q141" s="262" t="s">
        <v>114</v>
      </c>
      <c r="R141" s="262" t="s">
        <v>114</v>
      </c>
      <c r="S141" s="262" t="s">
        <v>117</v>
      </c>
      <c r="T141" s="263" t="s">
        <v>117</v>
      </c>
    </row>
    <row r="142" spans="10:20" ht="15.75">
      <c r="J142" s="264"/>
      <c r="K142" s="242"/>
      <c r="L142" s="242"/>
      <c r="M142" s="242"/>
      <c r="N142" s="265"/>
      <c r="P142" s="264">
        <v>6.8354214221648562</v>
      </c>
      <c r="Q142" s="242">
        <v>6.9099752915365684</v>
      </c>
      <c r="R142" s="242">
        <v>7.1614222247778985</v>
      </c>
      <c r="S142" s="242">
        <v>7.1499810322165498</v>
      </c>
      <c r="T142" s="265">
        <v>7.1768468607761253</v>
      </c>
    </row>
    <row r="143" spans="10:20" ht="15.75">
      <c r="J143" s="261" t="s">
        <v>146</v>
      </c>
      <c r="K143" s="262" t="s">
        <v>146</v>
      </c>
      <c r="L143" s="262"/>
      <c r="M143" s="262"/>
      <c r="N143" s="263"/>
      <c r="O143" s="247"/>
      <c r="P143" s="264"/>
      <c r="Q143" s="242"/>
      <c r="R143" s="242"/>
      <c r="S143" s="242"/>
      <c r="T143" s="265"/>
    </row>
    <row r="144" spans="10:20" ht="15.75">
      <c r="J144" s="264">
        <v>0.10303849226713636</v>
      </c>
      <c r="K144" s="242">
        <v>0.10506752965674558</v>
      </c>
      <c r="L144" s="242"/>
      <c r="M144" s="242"/>
      <c r="N144" s="265"/>
      <c r="P144" s="261" t="s">
        <v>132</v>
      </c>
      <c r="Q144" s="262" t="s">
        <v>132</v>
      </c>
      <c r="R144" s="262"/>
      <c r="S144" s="262" t="s">
        <v>144</v>
      </c>
      <c r="T144" s="263" t="s">
        <v>144</v>
      </c>
    </row>
    <row r="145" spans="10:20" ht="15.75">
      <c r="J145" s="264"/>
      <c r="K145" s="242"/>
      <c r="L145" s="242"/>
      <c r="M145" s="242"/>
      <c r="N145" s="265"/>
      <c r="P145" s="264">
        <v>6.9605335887737976</v>
      </c>
      <c r="Q145" s="242">
        <v>7.0261383777732203</v>
      </c>
      <c r="R145" s="242"/>
      <c r="S145" s="242">
        <v>1.0381821963033699</v>
      </c>
      <c r="T145" s="265">
        <v>1.4573635867577273</v>
      </c>
    </row>
    <row r="146" spans="10:20" ht="15.75">
      <c r="J146" s="261" t="s">
        <v>147</v>
      </c>
      <c r="K146" s="262" t="s">
        <v>147</v>
      </c>
      <c r="L146" s="262"/>
      <c r="M146" s="262"/>
      <c r="N146" s="263"/>
      <c r="O146" s="247"/>
      <c r="P146" s="264"/>
      <c r="Q146" s="242"/>
      <c r="R146" s="242"/>
      <c r="S146" s="242"/>
      <c r="T146" s="265"/>
    </row>
    <row r="147" spans="10:20" ht="15.75">
      <c r="J147" s="264">
        <v>0.10431837152704741</v>
      </c>
      <c r="K147" s="242">
        <v>0.1064684567731085</v>
      </c>
      <c r="L147" s="242"/>
      <c r="M147" s="242"/>
      <c r="N147" s="265"/>
      <c r="P147" s="261" t="s">
        <v>117</v>
      </c>
      <c r="Q147" s="262" t="s">
        <v>117</v>
      </c>
      <c r="R147" s="262"/>
      <c r="S147" s="262"/>
      <c r="T147" s="263" t="s">
        <v>145</v>
      </c>
    </row>
    <row r="148" spans="10:20" ht="15.75">
      <c r="J148" s="264"/>
      <c r="K148" s="242"/>
      <c r="L148" s="242"/>
      <c r="M148" s="242"/>
      <c r="N148" s="265"/>
      <c r="P148" s="264">
        <v>6.9950567802813399</v>
      </c>
      <c r="Q148" s="242">
        <v>7.0255955481059535</v>
      </c>
      <c r="R148" s="242"/>
      <c r="S148" s="242"/>
      <c r="T148" s="265">
        <v>1.2777701200591927</v>
      </c>
    </row>
    <row r="149" spans="10:20" ht="15.75">
      <c r="J149" s="261"/>
      <c r="K149" s="262"/>
      <c r="L149" s="262"/>
      <c r="M149" s="262"/>
      <c r="N149" s="263"/>
      <c r="O149" s="247"/>
      <c r="P149" s="264"/>
      <c r="Q149" s="242"/>
      <c r="R149" s="242"/>
      <c r="S149" s="242"/>
      <c r="T149" s="265"/>
    </row>
    <row r="150" spans="10:20" ht="15.75">
      <c r="J150" s="264"/>
      <c r="K150" s="242"/>
      <c r="L150" s="242"/>
      <c r="M150" s="242"/>
      <c r="N150" s="265"/>
      <c r="P150" s="261" t="s">
        <v>136</v>
      </c>
      <c r="Q150" s="262" t="s">
        <v>136</v>
      </c>
      <c r="R150" s="262" t="s">
        <v>146</v>
      </c>
      <c r="S150" s="262" t="s">
        <v>146</v>
      </c>
      <c r="T150" s="263" t="s">
        <v>146</v>
      </c>
    </row>
    <row r="151" spans="10:20" ht="15.75">
      <c r="J151" s="264"/>
      <c r="K151" s="242"/>
      <c r="L151" s="242"/>
      <c r="M151" s="242"/>
      <c r="N151" s="265"/>
      <c r="P151" s="264">
        <v>6.6282312977890578</v>
      </c>
      <c r="Q151" s="242">
        <v>6.7009317091191631</v>
      </c>
      <c r="R151" s="242">
        <v>1.5736992773927063</v>
      </c>
      <c r="S151" s="242">
        <v>1.8196126163395503</v>
      </c>
      <c r="T151" s="265">
        <v>2.2263533764576704</v>
      </c>
    </row>
    <row r="152" spans="10:20" ht="15.75">
      <c r="J152" s="235"/>
      <c r="K152" s="236"/>
      <c r="L152" s="236"/>
      <c r="M152" s="236"/>
      <c r="N152" s="237"/>
      <c r="O152" s="247"/>
      <c r="P152" s="264"/>
      <c r="Q152" s="242"/>
      <c r="R152" s="242"/>
      <c r="S152" s="242"/>
      <c r="T152" s="265"/>
    </row>
    <row r="153" spans="10:20" ht="15.75">
      <c r="J153" s="264"/>
      <c r="K153" s="242"/>
      <c r="L153" s="242"/>
      <c r="M153" s="242"/>
      <c r="N153" s="265"/>
      <c r="P153" s="261" t="s">
        <v>133</v>
      </c>
      <c r="Q153" s="262" t="s">
        <v>133</v>
      </c>
      <c r="R153" s="262" t="s">
        <v>147</v>
      </c>
      <c r="S153" s="262" t="s">
        <v>147</v>
      </c>
      <c r="T153" s="263" t="s">
        <v>147</v>
      </c>
    </row>
    <row r="154" spans="10:20" ht="16.5" thickBot="1">
      <c r="J154" s="272"/>
      <c r="K154" s="273"/>
      <c r="L154" s="273"/>
      <c r="M154" s="273"/>
      <c r="N154" s="274"/>
      <c r="P154" s="264">
        <v>6.9773672445496837</v>
      </c>
      <c r="Q154" s="242">
        <v>7.2625994375970766</v>
      </c>
      <c r="R154" s="242">
        <v>1.7997456329065373</v>
      </c>
      <c r="S154" s="242">
        <v>1.9971059284673418</v>
      </c>
      <c r="T154" s="265">
        <v>2.4235588280861551</v>
      </c>
    </row>
    <row r="155" spans="10:20" ht="15.75">
      <c r="P155" s="264"/>
      <c r="Q155" s="242"/>
      <c r="R155" s="242"/>
      <c r="S155" s="242"/>
      <c r="T155" s="265"/>
    </row>
    <row r="156" spans="10:20" ht="15.75">
      <c r="P156" s="261" t="s">
        <v>146</v>
      </c>
      <c r="Q156" s="262" t="s">
        <v>146</v>
      </c>
      <c r="R156" s="262"/>
      <c r="S156" s="262"/>
      <c r="T156" s="263"/>
    </row>
    <row r="157" spans="10:20" ht="15.75">
      <c r="P157" s="264">
        <v>1.3872956852519569</v>
      </c>
      <c r="Q157" s="242">
        <v>1.414002533145797</v>
      </c>
      <c r="R157" s="242"/>
      <c r="S157" s="242"/>
      <c r="T157" s="265"/>
    </row>
    <row r="158" spans="10:20" ht="15.75">
      <c r="P158" s="264"/>
      <c r="Q158" s="242"/>
      <c r="R158" s="242"/>
      <c r="S158" s="242"/>
      <c r="T158" s="265"/>
    </row>
    <row r="159" spans="10:20" ht="15.75">
      <c r="P159" s="261" t="s">
        <v>147</v>
      </c>
      <c r="Q159" s="262" t="s">
        <v>147</v>
      </c>
      <c r="R159" s="262"/>
      <c r="S159" s="262"/>
      <c r="T159" s="263"/>
    </row>
    <row r="160" spans="10:20" ht="15.75">
      <c r="P160" s="264">
        <v>1.5571042859807638</v>
      </c>
      <c r="Q160" s="242">
        <v>1.6403429024207998</v>
      </c>
      <c r="R160" s="242"/>
      <c r="S160" s="242"/>
      <c r="T160" s="265"/>
    </row>
    <row r="161" spans="16:20" ht="16.5" thickBot="1">
      <c r="P161" s="272"/>
      <c r="Q161" s="273"/>
      <c r="R161" s="273"/>
      <c r="S161" s="273"/>
      <c r="T161" s="274"/>
    </row>
  </sheetData>
  <mergeCells count="13">
    <mergeCell ref="J99:N99"/>
    <mergeCell ref="P112:T112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7" t="str">
        <f>"IJG Money Market Index [average returns] -as at "&amp; TEXT(Map!$N$16, " mmmm yyyy")</f>
        <v>IJG Money Market Index [average returns] -as at  March 2022</v>
      </c>
      <c r="C4" s="478"/>
      <c r="D4" s="478"/>
      <c r="E4" s="478"/>
      <c r="F4" s="478"/>
      <c r="G4" s="479"/>
      <c r="I4" s="480" t="str">
        <f>"IJG Money Market Index Performance [average returns, %] -as at "&amp; TEXT(Map!$N$16, " mmmm yyyy")</f>
        <v>IJG Money Market Index Performance [average returns, %] -as at  March 2022</v>
      </c>
      <c r="J4" s="481"/>
      <c r="K4" s="481"/>
      <c r="L4" s="481"/>
      <c r="M4" s="481"/>
      <c r="N4" s="481"/>
      <c r="O4" s="481"/>
      <c r="P4" s="482"/>
    </row>
    <row r="5" spans="2:18" s="89" customFormat="1" ht="17.25" customHeight="1">
      <c r="B5" s="278"/>
      <c r="C5" s="279" t="s">
        <v>32</v>
      </c>
      <c r="D5" s="279" t="s">
        <v>33</v>
      </c>
      <c r="E5" s="279" t="s">
        <v>34</v>
      </c>
      <c r="F5" s="279" t="s">
        <v>35</v>
      </c>
      <c r="G5" s="280" t="s">
        <v>36</v>
      </c>
      <c r="H5" s="281"/>
      <c r="I5" s="282"/>
      <c r="J5" s="283" t="s">
        <v>32</v>
      </c>
      <c r="K5" s="284" t="s">
        <v>47</v>
      </c>
      <c r="L5" s="284" t="s">
        <v>48</v>
      </c>
      <c r="M5" s="284" t="s">
        <v>49</v>
      </c>
      <c r="N5" s="284" t="s">
        <v>12</v>
      </c>
      <c r="O5" s="284" t="s">
        <v>50</v>
      </c>
      <c r="P5" s="285" t="s">
        <v>51</v>
      </c>
    </row>
    <row r="6" spans="2:18" s="89" customFormat="1" ht="17.25" customHeight="1">
      <c r="B6" s="286" t="s">
        <v>37</v>
      </c>
      <c r="C6" s="287">
        <v>233.73329317015893</v>
      </c>
      <c r="D6" s="287">
        <v>232.77547471639625</v>
      </c>
      <c r="E6" s="287">
        <v>231.02814954816466</v>
      </c>
      <c r="F6" s="287">
        <v>228.50965447530348</v>
      </c>
      <c r="G6" s="288">
        <v>223.97318402751804</v>
      </c>
      <c r="I6" s="289" t="s">
        <v>37</v>
      </c>
      <c r="J6" s="290">
        <v>0.41147739250866344</v>
      </c>
      <c r="K6" s="290">
        <v>1.1709151578649157</v>
      </c>
      <c r="L6" s="290">
        <v>2.2859597362963946</v>
      </c>
      <c r="M6" s="290">
        <v>4.3577132615312264</v>
      </c>
      <c r="N6" s="290">
        <v>1.1709151578649157</v>
      </c>
      <c r="O6" s="290">
        <v>5.5910207686897584</v>
      </c>
      <c r="P6" s="291">
        <v>6.5431606174322976</v>
      </c>
    </row>
    <row r="7" spans="2:18" s="89" customFormat="1" ht="17.25" customHeight="1">
      <c r="B7" s="286"/>
      <c r="C7" s="287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9" customFormat="1" ht="17.25" customHeight="1">
      <c r="B8" s="286" t="s">
        <v>38</v>
      </c>
      <c r="C8" s="287">
        <v>192.56288932085502</v>
      </c>
      <c r="D8" s="287">
        <v>191.97362986484137</v>
      </c>
      <c r="E8" s="287">
        <v>190.93713542257902</v>
      </c>
      <c r="F8" s="287">
        <v>189.56738935240222</v>
      </c>
      <c r="G8" s="288">
        <v>187.08501931543276</v>
      </c>
      <c r="I8" s="289" t="s">
        <v>38</v>
      </c>
      <c r="J8" s="290">
        <v>0.30694812429630236</v>
      </c>
      <c r="K8" s="290">
        <v>0.85146029591252059</v>
      </c>
      <c r="L8" s="290">
        <v>1.5801768324636312</v>
      </c>
      <c r="M8" s="290">
        <v>2.9280110323458564</v>
      </c>
      <c r="N8" s="290">
        <v>0.85146029591252059</v>
      </c>
      <c r="O8" s="290">
        <v>3.8689996895905576</v>
      </c>
      <c r="P8" s="291">
        <v>4.6215285219019409</v>
      </c>
    </row>
    <row r="9" spans="2:18" s="89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9" customFormat="1" ht="17.25" customHeight="1">
      <c r="B10" s="286" t="s">
        <v>39</v>
      </c>
      <c r="C10" s="287">
        <v>222.27412286055858</v>
      </c>
      <c r="D10" s="287">
        <v>221.46195226061388</v>
      </c>
      <c r="E10" s="287">
        <v>219.95364820696102</v>
      </c>
      <c r="F10" s="287">
        <v>217.71307347360877</v>
      </c>
      <c r="G10" s="288">
        <v>213.5382162786274</v>
      </c>
      <c r="I10" s="289" t="s">
        <v>39</v>
      </c>
      <c r="J10" s="290">
        <v>0.36673143700500788</v>
      </c>
      <c r="K10" s="290">
        <v>1.0549834806168557</v>
      </c>
      <c r="L10" s="290">
        <v>2.0949818557876698</v>
      </c>
      <c r="M10" s="290">
        <v>4.0910272335198616</v>
      </c>
      <c r="N10" s="290">
        <v>1.0549834806168557</v>
      </c>
      <c r="O10" s="290">
        <v>5.0945097941458295</v>
      </c>
      <c r="P10" s="291">
        <v>7.6587171871598914</v>
      </c>
    </row>
    <row r="11" spans="2:18" s="89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9" customFormat="1" ht="17.25" customHeight="1">
      <c r="B12" s="286" t="s">
        <v>40</v>
      </c>
      <c r="C12" s="287">
        <v>233.44889130563266</v>
      </c>
      <c r="D12" s="287">
        <v>232.53972722756811</v>
      </c>
      <c r="E12" s="287">
        <v>230.87568572643605</v>
      </c>
      <c r="F12" s="287">
        <v>228.42757366032296</v>
      </c>
      <c r="G12" s="288">
        <v>223.96784833583615</v>
      </c>
      <c r="I12" s="289" t="s">
        <v>40</v>
      </c>
      <c r="J12" s="290">
        <v>0.39097150792424262</v>
      </c>
      <c r="K12" s="290">
        <v>1.1145416075756032</v>
      </c>
      <c r="L12" s="290">
        <v>2.1982099467450888</v>
      </c>
      <c r="M12" s="290">
        <v>4.2332160800061969</v>
      </c>
      <c r="N12" s="290">
        <v>1.1145416075756032</v>
      </c>
      <c r="O12" s="290">
        <v>6.8238073657975962</v>
      </c>
      <c r="P12" s="291">
        <v>7.083085288606128</v>
      </c>
    </row>
    <row r="13" spans="2:18" s="89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9" customFormat="1" ht="17.25" customHeight="1">
      <c r="B14" s="286" t="s">
        <v>41</v>
      </c>
      <c r="C14" s="287">
        <v>247.06950782151171</v>
      </c>
      <c r="D14" s="287">
        <v>246.04100369794642</v>
      </c>
      <c r="E14" s="287">
        <v>244.16128747633746</v>
      </c>
      <c r="F14" s="287">
        <v>241.44781604565225</v>
      </c>
      <c r="G14" s="288">
        <v>236.49823617771148</v>
      </c>
      <c r="I14" s="289" t="s">
        <v>52</v>
      </c>
      <c r="J14" s="290">
        <v>0.41802143061808739</v>
      </c>
      <c r="K14" s="290">
        <v>1.1911062458892507</v>
      </c>
      <c r="L14" s="290">
        <v>2.3283257922683154</v>
      </c>
      <c r="M14" s="290">
        <v>4.4699156385490602</v>
      </c>
      <c r="N14" s="290">
        <v>1.1911062458892507</v>
      </c>
      <c r="O14" s="290">
        <v>7.4799713381175081</v>
      </c>
      <c r="P14" s="291">
        <v>7.6719719289311206</v>
      </c>
    </row>
    <row r="15" spans="2:18" s="89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9" customFormat="1" ht="17.25" customHeight="1">
      <c r="B16" s="286" t="s">
        <v>93</v>
      </c>
      <c r="C16" s="287">
        <v>234.29665391970352</v>
      </c>
      <c r="D16" s="287">
        <v>233.37266063502929</v>
      </c>
      <c r="E16" s="287">
        <v>231.68657751798827</v>
      </c>
      <c r="F16" s="287">
        <v>229.25993850520501</v>
      </c>
      <c r="G16" s="288">
        <v>224.82435573738928</v>
      </c>
      <c r="I16" s="289" t="s">
        <v>53</v>
      </c>
      <c r="J16" s="290">
        <v>0.395930389686594</v>
      </c>
      <c r="K16" s="290">
        <v>1.1265548611734344</v>
      </c>
      <c r="L16" s="290">
        <v>2.196945287230867</v>
      </c>
      <c r="M16" s="290">
        <v>4.2131993000698476</v>
      </c>
      <c r="N16" s="290">
        <v>1.1265548611734344</v>
      </c>
      <c r="O16" s="290">
        <v>4.3230083883745163</v>
      </c>
      <c r="P16" s="291">
        <v>6.0140880450333833</v>
      </c>
    </row>
    <row r="17" spans="2:16" s="89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9" customFormat="1" ht="17.25" customHeight="1">
      <c r="B18" s="286" t="s">
        <v>42</v>
      </c>
      <c r="C18" s="287">
        <v>235.20089508765489</v>
      </c>
      <c r="D18" s="287">
        <v>234.21423141963001</v>
      </c>
      <c r="E18" s="287">
        <v>232.40387032347533</v>
      </c>
      <c r="F18" s="287">
        <v>229.70520648947948</v>
      </c>
      <c r="G18" s="288">
        <v>224.74301015327404</v>
      </c>
      <c r="I18" s="289" t="s">
        <v>42</v>
      </c>
      <c r="J18" s="290">
        <v>0.42126546369298801</v>
      </c>
      <c r="K18" s="290">
        <v>1.2035190120915251</v>
      </c>
      <c r="L18" s="290">
        <v>2.392496313934056</v>
      </c>
      <c r="M18" s="290">
        <v>4.6532637109597319</v>
      </c>
      <c r="N18" s="290">
        <v>1.2035190120915251</v>
      </c>
      <c r="O18" s="290">
        <v>5.7112413339342583</v>
      </c>
      <c r="P18" s="291">
        <v>6.6580173930993913</v>
      </c>
    </row>
    <row r="19" spans="2:16" s="89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9" customFormat="1" ht="17.25" customHeight="1">
      <c r="B20" s="286" t="s">
        <v>43</v>
      </c>
      <c r="C20" s="287">
        <v>242.64751342867623</v>
      </c>
      <c r="D20" s="287">
        <v>241.57124232432142</v>
      </c>
      <c r="E20" s="287">
        <v>239.58203341558001</v>
      </c>
      <c r="F20" s="287">
        <v>236.6807781013429</v>
      </c>
      <c r="G20" s="288">
        <v>231.60559614688151</v>
      </c>
      <c r="I20" s="289" t="s">
        <v>43</v>
      </c>
      <c r="J20" s="290">
        <v>0.4455294819032618</v>
      </c>
      <c r="K20" s="290">
        <v>1.2795116434206166</v>
      </c>
      <c r="L20" s="290">
        <v>2.5210054551952243</v>
      </c>
      <c r="M20" s="290">
        <v>4.7675520218397827</v>
      </c>
      <c r="N20" s="290">
        <v>1.2795116434206166</v>
      </c>
      <c r="O20" s="290">
        <v>5.9902237025777794</v>
      </c>
      <c r="P20" s="291">
        <v>6.9518220794515972</v>
      </c>
    </row>
    <row r="21" spans="2:16" s="89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9" customFormat="1" ht="17.25" customHeight="1">
      <c r="B22" s="286" t="s">
        <v>44</v>
      </c>
      <c r="C22" s="287">
        <v>240.71049998483446</v>
      </c>
      <c r="D22" s="287">
        <v>239.66969017196246</v>
      </c>
      <c r="E22" s="287">
        <v>237.77222397684017</v>
      </c>
      <c r="F22" s="287">
        <v>235.02166350143636</v>
      </c>
      <c r="G22" s="288">
        <v>230.09815215827777</v>
      </c>
      <c r="I22" s="289" t="s">
        <v>44</v>
      </c>
      <c r="J22" s="290">
        <v>0.43426843508047597</v>
      </c>
      <c r="K22" s="290">
        <v>1.2357524183651103</v>
      </c>
      <c r="L22" s="290">
        <v>2.420558342853929</v>
      </c>
      <c r="M22" s="290">
        <v>4.6120960672716649</v>
      </c>
      <c r="N22" s="290">
        <v>1.2357524183651103</v>
      </c>
      <c r="O22" s="290">
        <v>5.6468424551125995</v>
      </c>
      <c r="P22" s="291">
        <v>6.6857900479778465</v>
      </c>
    </row>
    <row r="23" spans="2:16" s="89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9" customFormat="1" ht="17.25" customHeight="1" thickBot="1">
      <c r="B24" s="297" t="s">
        <v>94</v>
      </c>
      <c r="C24" s="298">
        <v>233.39304661960949</v>
      </c>
      <c r="D24" s="298">
        <v>232.41857643402435</v>
      </c>
      <c r="E24" s="298">
        <v>230.64120395034959</v>
      </c>
      <c r="F24" s="298">
        <v>228.07065853468049</v>
      </c>
      <c r="G24" s="299">
        <v>223.4759815107893</v>
      </c>
      <c r="I24" s="300" t="s">
        <v>54</v>
      </c>
      <c r="J24" s="301">
        <v>0.41927379495061423</v>
      </c>
      <c r="K24" s="301">
        <v>1.1931270831608609</v>
      </c>
      <c r="L24" s="301">
        <v>2.3336575248760871</v>
      </c>
      <c r="M24" s="301">
        <v>4.4376424892629496</v>
      </c>
      <c r="N24" s="301">
        <v>1.1931270831608609</v>
      </c>
      <c r="O24" s="301">
        <v>5.5053704213245291</v>
      </c>
      <c r="P24" s="302">
        <v>6.4772579276651143</v>
      </c>
    </row>
    <row r="25" spans="2:16">
      <c r="B25" s="90" t="s">
        <v>29</v>
      </c>
      <c r="I25" s="303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4" t="str">
        <f>"IJG Money Market Index [single  returns] -as at "&amp; TEXT(Map!$N$16, " mmmm yyyy")</f>
        <v>IJG Money Market Index [single  returns] -as at  March 2022</v>
      </c>
      <c r="C27" s="305"/>
      <c r="D27" s="305"/>
      <c r="E27" s="305"/>
      <c r="F27" s="305"/>
      <c r="G27" s="306"/>
      <c r="I27" s="480" t="str">
        <f>"IJG Money Market Index Performance [single returns, %] -as at "&amp; TEXT(Map!$N$16, " mmmm yyyy")</f>
        <v>IJG Money Market Index Performance [single returns, %] -as at  March 2022</v>
      </c>
      <c r="J27" s="481"/>
      <c r="K27" s="481"/>
      <c r="L27" s="481"/>
      <c r="M27" s="481"/>
      <c r="N27" s="481"/>
      <c r="O27" s="481"/>
      <c r="P27" s="482"/>
    </row>
    <row r="28" spans="2:16" ht="18" customHeight="1">
      <c r="B28" s="278"/>
      <c r="C28" s="279" t="s">
        <v>32</v>
      </c>
      <c r="D28" s="279" t="s">
        <v>33</v>
      </c>
      <c r="E28" s="279" t="s">
        <v>34</v>
      </c>
      <c r="F28" s="279" t="s">
        <v>35</v>
      </c>
      <c r="G28" s="280" t="s">
        <v>36</v>
      </c>
      <c r="I28" s="307"/>
      <c r="J28" s="308" t="s">
        <v>8</v>
      </c>
      <c r="K28" s="309" t="s">
        <v>47</v>
      </c>
      <c r="L28" s="309" t="s">
        <v>48</v>
      </c>
      <c r="M28" s="309" t="s">
        <v>49</v>
      </c>
      <c r="N28" s="309" t="s">
        <v>12</v>
      </c>
      <c r="O28" s="309" t="s">
        <v>50</v>
      </c>
      <c r="P28" s="310" t="s">
        <v>51</v>
      </c>
    </row>
    <row r="29" spans="2:16" ht="18" customHeight="1">
      <c r="B29" s="286" t="s">
        <v>37</v>
      </c>
      <c r="C29" s="287">
        <v>230.67763441050008</v>
      </c>
      <c r="D29" s="287">
        <v>229.62563247033975</v>
      </c>
      <c r="E29" s="287">
        <v>227.71782660939397</v>
      </c>
      <c r="F29" s="287">
        <v>224.97271839635357</v>
      </c>
      <c r="G29" s="288">
        <v>220.0960710518865</v>
      </c>
      <c r="I29" s="311" t="s">
        <v>37</v>
      </c>
      <c r="J29" s="290">
        <v>0.45813785196484602</v>
      </c>
      <c r="K29" s="290">
        <v>1.2997699148881603</v>
      </c>
      <c r="L29" s="290">
        <v>2.5358257013615715</v>
      </c>
      <c r="M29" s="290">
        <v>4.8077020675753035</v>
      </c>
      <c r="N29" s="290">
        <v>1.2997699148881603</v>
      </c>
      <c r="O29" s="290">
        <v>5.3040811905362029</v>
      </c>
      <c r="P29" s="291">
        <v>6.2981280620148405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38</v>
      </c>
      <c r="C31" s="287">
        <v>192.56288932085502</v>
      </c>
      <c r="D31" s="287">
        <v>191.97362986484137</v>
      </c>
      <c r="E31" s="287">
        <v>190.93713542257902</v>
      </c>
      <c r="F31" s="287">
        <v>189.56738935240222</v>
      </c>
      <c r="G31" s="288">
        <v>187.08501931543276</v>
      </c>
      <c r="I31" s="311" t="s">
        <v>38</v>
      </c>
      <c r="J31" s="290">
        <v>0.30694812429630236</v>
      </c>
      <c r="K31" s="290">
        <v>0.85146029591252059</v>
      </c>
      <c r="L31" s="290">
        <v>1.5801768324636312</v>
      </c>
      <c r="M31" s="290">
        <v>2.9280110323458564</v>
      </c>
      <c r="N31" s="290">
        <v>0.85146029591252059</v>
      </c>
      <c r="O31" s="290">
        <v>3.8689996895905576</v>
      </c>
      <c r="P31" s="291">
        <v>4.6215285219019409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39</v>
      </c>
      <c r="C33" s="287">
        <v>220.57851129585774</v>
      </c>
      <c r="D33" s="287">
        <v>219.76510143542509</v>
      </c>
      <c r="E33" s="287">
        <v>218.24070708882721</v>
      </c>
      <c r="F33" s="287">
        <v>215.97571422297469</v>
      </c>
      <c r="G33" s="288">
        <v>211.76221376848173</v>
      </c>
      <c r="I33" s="311" t="s">
        <v>39</v>
      </c>
      <c r="J33" s="290">
        <v>0.37012694696281212</v>
      </c>
      <c r="K33" s="290">
        <v>1.0712044687790634</v>
      </c>
      <c r="L33" s="290">
        <v>2.1311641864191655</v>
      </c>
      <c r="M33" s="290">
        <v>4.1633006051848387</v>
      </c>
      <c r="N33" s="290">
        <v>1.0712044687790634</v>
      </c>
      <c r="O33" s="290">
        <v>4.9741517420269776</v>
      </c>
      <c r="P33" s="291">
        <v>5.9517894101479563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40</v>
      </c>
      <c r="C35" s="287">
        <v>230.5989381063217</v>
      </c>
      <c r="D35" s="287">
        <v>229.60798803820967</v>
      </c>
      <c r="E35" s="287">
        <v>227.85963755448191</v>
      </c>
      <c r="F35" s="287">
        <v>225.29854400831516</v>
      </c>
      <c r="G35" s="288">
        <v>220.68301360238215</v>
      </c>
      <c r="I35" s="311" t="s">
        <v>40</v>
      </c>
      <c r="J35" s="290">
        <v>0.43158344645533031</v>
      </c>
      <c r="K35" s="290">
        <v>1.2021877069758879</v>
      </c>
      <c r="L35" s="290">
        <v>2.3526091219705947</v>
      </c>
      <c r="M35" s="290">
        <v>4.4932885146319768</v>
      </c>
      <c r="N35" s="290">
        <v>1.2021877069758879</v>
      </c>
      <c r="O35" s="290">
        <v>5.2443346073304253</v>
      </c>
      <c r="P35" s="291">
        <v>6.280418976051183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41</v>
      </c>
      <c r="C37" s="287">
        <v>242.82576587812966</v>
      </c>
      <c r="D37" s="287">
        <v>241.62256105195843</v>
      </c>
      <c r="E37" s="287">
        <v>239.48473595756067</v>
      </c>
      <c r="F37" s="287">
        <v>236.41833000793486</v>
      </c>
      <c r="G37" s="288">
        <v>231.04411658763459</v>
      </c>
      <c r="I37" s="311" t="s">
        <v>52</v>
      </c>
      <c r="J37" s="290">
        <v>0.4979687413844136</v>
      </c>
      <c r="K37" s="290">
        <v>1.3950909677855394</v>
      </c>
      <c r="L37" s="290">
        <v>2.7102111202544021</v>
      </c>
      <c r="M37" s="290">
        <v>5.0993072078623136</v>
      </c>
      <c r="N37" s="290">
        <v>1.3950909677855394</v>
      </c>
      <c r="O37" s="290">
        <v>5.7019960827892291</v>
      </c>
      <c r="P37" s="291">
        <v>6.7712594980928298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93</v>
      </c>
      <c r="C39" s="287">
        <v>231.27849681352069</v>
      </c>
      <c r="D39" s="287">
        <v>230.23529966784571</v>
      </c>
      <c r="E39" s="287">
        <v>228.37332882460817</v>
      </c>
      <c r="F39" s="287">
        <v>225.70592680060912</v>
      </c>
      <c r="G39" s="288">
        <v>220.97715584018638</v>
      </c>
      <c r="I39" s="311" t="s">
        <v>55</v>
      </c>
      <c r="J39" s="290">
        <v>0.45310043558914881</v>
      </c>
      <c r="K39" s="290">
        <v>1.2721135186253285</v>
      </c>
      <c r="L39" s="290">
        <v>2.4689515653855354</v>
      </c>
      <c r="M39" s="290">
        <v>4.6617221287726052</v>
      </c>
      <c r="N39" s="290">
        <v>1.2721135186253285</v>
      </c>
      <c r="O39" s="290">
        <v>5.3403833665802702</v>
      </c>
      <c r="P39" s="291">
        <v>6.3486262453786635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42</v>
      </c>
      <c r="C41" s="287">
        <v>233.58508055594214</v>
      </c>
      <c r="D41" s="287">
        <v>232.57678454144406</v>
      </c>
      <c r="E41" s="287">
        <v>230.73042304423373</v>
      </c>
      <c r="F41" s="287">
        <v>228.01754537230707</v>
      </c>
      <c r="G41" s="288">
        <v>222.98254437339565</v>
      </c>
      <c r="I41" s="311" t="s">
        <v>42</v>
      </c>
      <c r="J41" s="290">
        <v>0.43353252840179213</v>
      </c>
      <c r="K41" s="290">
        <v>1.2372263154742935</v>
      </c>
      <c r="L41" s="290">
        <v>2.4417134982066324</v>
      </c>
      <c r="M41" s="290">
        <v>4.7548727243833078</v>
      </c>
      <c r="N41" s="290">
        <v>1.2372263154742935</v>
      </c>
      <c r="O41" s="290">
        <v>5.6007957732431279</v>
      </c>
      <c r="P41" s="291">
        <v>6.5692024291141182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43</v>
      </c>
      <c r="C43" s="287">
        <v>239.81060939805363</v>
      </c>
      <c r="D43" s="287">
        <v>238.67706948162382</v>
      </c>
      <c r="E43" s="287">
        <v>236.60310003122783</v>
      </c>
      <c r="F43" s="287">
        <v>233.57400332769657</v>
      </c>
      <c r="G43" s="288">
        <v>228.186339869725</v>
      </c>
      <c r="I43" s="311" t="s">
        <v>43</v>
      </c>
      <c r="J43" s="290">
        <v>0.47492619164954952</v>
      </c>
      <c r="K43" s="290">
        <v>1.3556497638460563</v>
      </c>
      <c r="L43" s="290">
        <v>2.6700771410794744</v>
      </c>
      <c r="M43" s="290">
        <v>5.094200439415042</v>
      </c>
      <c r="N43" s="290">
        <v>1.3556497638460563</v>
      </c>
      <c r="O43" s="290">
        <v>5.7756198569804962</v>
      </c>
      <c r="P43" s="291">
        <v>6.7734968582859212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44</v>
      </c>
      <c r="C45" s="287">
        <v>235.67785944586049</v>
      </c>
      <c r="D45" s="287">
        <v>234.51594951235762</v>
      </c>
      <c r="E45" s="287">
        <v>232.38214299085979</v>
      </c>
      <c r="F45" s="287">
        <v>229.28221655026832</v>
      </c>
      <c r="G45" s="288">
        <v>223.82359829832257</v>
      </c>
      <c r="I45" s="311" t="s">
        <v>44</v>
      </c>
      <c r="J45" s="290">
        <v>0.49545028213171527</v>
      </c>
      <c r="K45" s="290">
        <v>1.4182313720767725</v>
      </c>
      <c r="L45" s="290">
        <v>2.7894195161838775</v>
      </c>
      <c r="M45" s="290">
        <v>5.2962517078909643</v>
      </c>
      <c r="N45" s="290">
        <v>1.4182313720767725</v>
      </c>
      <c r="O45" s="290">
        <v>5.303384692152191</v>
      </c>
      <c r="P45" s="291">
        <v>6.3525918393528835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325" t="s">
        <v>95</v>
      </c>
      <c r="C47" s="298">
        <v>233.39304661960949</v>
      </c>
      <c r="D47" s="298">
        <v>232.41857643402435</v>
      </c>
      <c r="E47" s="298">
        <v>230.64120395034959</v>
      </c>
      <c r="F47" s="298">
        <v>228.07065853468049</v>
      </c>
      <c r="G47" s="299">
        <v>223.4759815107893</v>
      </c>
      <c r="I47" s="315" t="s">
        <v>56</v>
      </c>
      <c r="J47" s="301">
        <v>0.41927379495061423</v>
      </c>
      <c r="K47" s="301">
        <v>1.1931270831608609</v>
      </c>
      <c r="L47" s="301">
        <v>2.3336575248760871</v>
      </c>
      <c r="M47" s="301">
        <v>4.4376424892629496</v>
      </c>
      <c r="N47" s="301">
        <v>1.1931270831608609</v>
      </c>
      <c r="O47" s="301">
        <v>5.5053704213245291</v>
      </c>
      <c r="P47" s="302">
        <v>6.4772579276651143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March 2022</v>
      </c>
      <c r="C51" s="317"/>
      <c r="D51" s="317"/>
      <c r="E51" s="317"/>
      <c r="F51" s="317"/>
      <c r="G51" s="318"/>
    </row>
    <row r="52" spans="2:7">
      <c r="B52" s="319"/>
      <c r="C52" s="279" t="s">
        <v>32</v>
      </c>
      <c r="D52" s="279" t="s">
        <v>33</v>
      </c>
      <c r="E52" s="279" t="s">
        <v>34</v>
      </c>
      <c r="F52" s="279" t="s">
        <v>35</v>
      </c>
      <c r="G52" s="280" t="s">
        <v>36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38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39</v>
      </c>
      <c r="C56" s="287">
        <v>4.6117388677812601</v>
      </c>
      <c r="D56" s="287">
        <v>4.6117388677812601</v>
      </c>
      <c r="E56" s="287">
        <v>4.8948255865392882</v>
      </c>
      <c r="F56" s="287">
        <v>4.9737314368089942</v>
      </c>
      <c r="G56" s="288">
        <v>5.0801936780051191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40</v>
      </c>
      <c r="C58" s="287">
        <v>2.1975639552863186</v>
      </c>
      <c r="D58" s="287">
        <v>2.1975639552863186</v>
      </c>
      <c r="E58" s="287">
        <v>2.3324590972704127</v>
      </c>
      <c r="F58" s="287">
        <v>2.3700589391923708</v>
      </c>
      <c r="G58" s="288">
        <v>2.4207898219589747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41</v>
      </c>
      <c r="C60" s="287">
        <v>21.845141951621081</v>
      </c>
      <c r="D60" s="287">
        <v>21.845141951621081</v>
      </c>
      <c r="E60" s="287">
        <v>23.186082914061775</v>
      </c>
      <c r="F60" s="287">
        <v>23.559848547670683</v>
      </c>
      <c r="G60" s="288">
        <v>24.064144831153868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42</v>
      </c>
      <c r="C62" s="287">
        <v>7.0752394872683739</v>
      </c>
      <c r="D62" s="287">
        <v>7.0752394872683739</v>
      </c>
      <c r="E62" s="287">
        <v>7.2818136109558784</v>
      </c>
      <c r="F62" s="287">
        <v>6.9881317499815747</v>
      </c>
      <c r="G62" s="288">
        <v>6.9977568974439537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43</v>
      </c>
      <c r="C64" s="287">
        <v>13.264460508771419</v>
      </c>
      <c r="D64" s="287">
        <v>13.264460508771419</v>
      </c>
      <c r="E64" s="287">
        <v>12.999385779558272</v>
      </c>
      <c r="F64" s="287">
        <v>12.934894847024719</v>
      </c>
      <c r="G64" s="288">
        <v>12.931854746476427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44</v>
      </c>
      <c r="C66" s="298">
        <v>36.005855229271539</v>
      </c>
      <c r="D66" s="298">
        <v>36.005855229271539</v>
      </c>
      <c r="E66" s="298">
        <v>34.305433011614369</v>
      </c>
      <c r="F66" s="298">
        <v>34.17333447932166</v>
      </c>
      <c r="G66" s="299">
        <v>33.50526002496165</v>
      </c>
    </row>
    <row r="67" spans="2:7" ht="14.45" customHeight="1">
      <c r="B67" s="90" t="s">
        <v>29</v>
      </c>
    </row>
    <row r="68" spans="2:7" ht="21.75" thickBot="1"/>
    <row r="69" spans="2:7">
      <c r="B69" s="326" t="str">
        <f>"Average Days to Maturity - as at"&amp; TEXT(Map!$N$16, " mmmm yyyy")</f>
        <v>Average Days to Maturity - as at March 2022</v>
      </c>
      <c r="C69" s="327"/>
      <c r="D69" s="327"/>
      <c r="E69" s="327"/>
      <c r="F69" s="327"/>
      <c r="G69" s="328"/>
    </row>
    <row r="70" spans="2:7">
      <c r="B70" s="319"/>
      <c r="C70" s="279" t="s">
        <v>32</v>
      </c>
      <c r="D70" s="279" t="s">
        <v>33</v>
      </c>
      <c r="E70" s="279" t="s">
        <v>34</v>
      </c>
      <c r="F70" s="279" t="s">
        <v>35</v>
      </c>
      <c r="G70" s="280" t="s">
        <v>36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38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39</v>
      </c>
      <c r="C74" s="287">
        <v>2.1213998791793798</v>
      </c>
      <c r="D74" s="287">
        <v>2.1213998791793798</v>
      </c>
      <c r="E74" s="287">
        <v>2.1213998791793798</v>
      </c>
      <c r="F74" s="287">
        <v>2.1213998791793798</v>
      </c>
      <c r="G74" s="288">
        <v>2.1213998791793798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40</v>
      </c>
      <c r="C76" s="287">
        <v>1.9997831993105502</v>
      </c>
      <c r="D76" s="287">
        <v>1.9997831993105502</v>
      </c>
      <c r="E76" s="287">
        <v>1.9997831993105502</v>
      </c>
      <c r="F76" s="287">
        <v>1.9997831993105502</v>
      </c>
      <c r="G76" s="288">
        <v>1.9997831993105502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41</v>
      </c>
      <c r="C78" s="287">
        <v>39.576115502353524</v>
      </c>
      <c r="D78" s="287">
        <v>39.576115502353524</v>
      </c>
      <c r="E78" s="287">
        <v>39.576115502353524</v>
      </c>
      <c r="F78" s="287">
        <v>39.576115502353524</v>
      </c>
      <c r="G78" s="288">
        <v>39.576115502353524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42</v>
      </c>
      <c r="C80" s="287">
        <v>3.2546101641434517</v>
      </c>
      <c r="D80" s="287">
        <v>3.2546101641434517</v>
      </c>
      <c r="E80" s="287">
        <v>3.2546101641434517</v>
      </c>
      <c r="F80" s="287">
        <v>3.2546101641434517</v>
      </c>
      <c r="G80" s="288">
        <v>3.2546101641434517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43</v>
      </c>
      <c r="C82" s="287">
        <v>12.070659062981992</v>
      </c>
      <c r="D82" s="287">
        <v>12.070659062981992</v>
      </c>
      <c r="E82" s="287">
        <v>12.070659062981992</v>
      </c>
      <c r="F82" s="287">
        <v>12.070659062981992</v>
      </c>
      <c r="G82" s="288">
        <v>12.070659062981992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44</v>
      </c>
      <c r="C84" s="287">
        <v>65.230607723696934</v>
      </c>
      <c r="D84" s="287">
        <v>65.230607723696934</v>
      </c>
      <c r="E84" s="287">
        <v>65.230607723696934</v>
      </c>
      <c r="F84" s="287">
        <v>65.230607723696934</v>
      </c>
      <c r="G84" s="288">
        <v>65.230607723696934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46</v>
      </c>
      <c r="C86" s="298">
        <v>124.40317553166584</v>
      </c>
      <c r="D86" s="298">
        <v>124.40317553166584</v>
      </c>
      <c r="E86" s="298">
        <v>124.40317553166584</v>
      </c>
      <c r="F86" s="298">
        <v>124.40317553166584</v>
      </c>
      <c r="G86" s="299">
        <v>124.40317553166584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0" t="s">
        <v>45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7</v>
      </c>
      <c r="P2" s="436" t="s">
        <v>7</v>
      </c>
      <c r="Q2" s="436"/>
      <c r="R2" s="61"/>
    </row>
    <row r="3" spans="2:18" ht="14.25" thickBot="1"/>
    <row r="4" spans="2:18" ht="15" customHeight="1" thickBot="1">
      <c r="B4" s="483" t="str">
        <f>"IJG Money Market Index [average returns] - "&amp; TEXT(Map!$N$16, " mmmm yyyy")</f>
        <v>IJG Money Market Index [average returns] -  March 2022</v>
      </c>
      <c r="C4" s="484"/>
      <c r="D4" s="484"/>
      <c r="E4" s="484"/>
      <c r="F4" s="484"/>
      <c r="G4" s="485"/>
      <c r="H4" s="68"/>
      <c r="I4" s="486" t="str">
        <f>"IJG Money Market Index Performance [average returns, %] - "&amp; TEXT(Map!$N$16, " mmmm yyyy")</f>
        <v>IJG Money Market Index Performance [average returns, %] -  March 2022</v>
      </c>
      <c r="J4" s="487"/>
      <c r="K4" s="487"/>
      <c r="L4" s="487"/>
      <c r="M4" s="487"/>
      <c r="N4" s="487"/>
      <c r="O4" s="487"/>
      <c r="P4" s="487"/>
      <c r="Q4" s="488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0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134</v>
      </c>
      <c r="R5" s="71"/>
    </row>
    <row r="6" spans="2:18" ht="14.45" customHeight="1">
      <c r="B6" s="191"/>
      <c r="C6" s="331"/>
      <c r="D6" s="331"/>
      <c r="E6" s="331"/>
      <c r="F6" s="331"/>
      <c r="G6" s="332"/>
      <c r="H6" s="72"/>
      <c r="I6" s="333"/>
      <c r="J6" s="160"/>
      <c r="K6" s="160"/>
      <c r="L6" s="160"/>
      <c r="M6" s="160"/>
      <c r="N6" s="160"/>
      <c r="O6" s="160"/>
      <c r="P6" s="160"/>
      <c r="Q6" s="343"/>
      <c r="R6" s="73"/>
    </row>
    <row r="7" spans="2:18" ht="14.45" customHeight="1">
      <c r="B7" s="171" t="s">
        <v>37</v>
      </c>
      <c r="C7" s="334">
        <v>549.98765011606247</v>
      </c>
      <c r="D7" s="334">
        <v>547.65011418990764</v>
      </c>
      <c r="E7" s="334">
        <v>543.15627304166492</v>
      </c>
      <c r="F7" s="334">
        <v>536.91151529145679</v>
      </c>
      <c r="G7" s="335">
        <v>525.76011341051947</v>
      </c>
      <c r="H7" s="166"/>
      <c r="I7" s="186" t="s">
        <v>37</v>
      </c>
      <c r="J7" s="334">
        <v>0.42683017232865161</v>
      </c>
      <c r="K7" s="334">
        <v>1.2577185265930879</v>
      </c>
      <c r="L7" s="334">
        <v>2.4354357193302922</v>
      </c>
      <c r="M7" s="334">
        <v>4.6080971316714958</v>
      </c>
      <c r="N7" s="334">
        <v>1.2577185265930879</v>
      </c>
      <c r="O7" s="334">
        <v>5.840978103384864</v>
      </c>
      <c r="P7" s="334">
        <v>6.7435499287609613</v>
      </c>
      <c r="Q7" s="335">
        <v>6.5442966825012494</v>
      </c>
      <c r="R7" s="74"/>
    </row>
    <row r="8" spans="2:18" ht="14.45" customHeight="1">
      <c r="B8" s="171"/>
      <c r="C8" s="334"/>
      <c r="D8" s="334"/>
      <c r="E8" s="334"/>
      <c r="F8" s="334"/>
      <c r="G8" s="335"/>
      <c r="H8" s="166"/>
      <c r="I8" s="186"/>
      <c r="J8" s="334"/>
      <c r="K8" s="334"/>
      <c r="L8" s="334"/>
      <c r="M8" s="334"/>
      <c r="N8" s="334"/>
      <c r="O8" s="334"/>
      <c r="P8" s="334"/>
      <c r="Q8" s="335"/>
      <c r="R8" s="73"/>
    </row>
    <row r="9" spans="2:18" ht="14.45" customHeight="1">
      <c r="B9" s="171" t="s">
        <v>38</v>
      </c>
      <c r="C9" s="334">
        <v>403.3519674414469</v>
      </c>
      <c r="D9" s="334">
        <v>402.13560992013527</v>
      </c>
      <c r="E9" s="334">
        <v>399.76717213316618</v>
      </c>
      <c r="F9" s="334">
        <v>396.84149333273797</v>
      </c>
      <c r="G9" s="335">
        <v>391.62382871367333</v>
      </c>
      <c r="H9" s="166"/>
      <c r="I9" s="186" t="s">
        <v>38</v>
      </c>
      <c r="J9" s="334">
        <v>0.30247446167555037</v>
      </c>
      <c r="K9" s="334">
        <v>0.89672078103666397</v>
      </c>
      <c r="L9" s="334">
        <v>1.6405729285092985</v>
      </c>
      <c r="M9" s="334">
        <v>2.9947459444170654</v>
      </c>
      <c r="N9" s="334">
        <v>0.89672078103666397</v>
      </c>
      <c r="O9" s="334">
        <v>3.8242514672490735</v>
      </c>
      <c r="P9" s="334">
        <v>4.5370800309373793</v>
      </c>
      <c r="Q9" s="335">
        <v>4.6290108825789655</v>
      </c>
      <c r="R9" s="73"/>
    </row>
    <row r="10" spans="2:18" ht="14.45" customHeight="1">
      <c r="B10" s="171"/>
      <c r="C10" s="334"/>
      <c r="D10" s="334"/>
      <c r="E10" s="334"/>
      <c r="F10" s="334"/>
      <c r="G10" s="335"/>
      <c r="H10" s="166"/>
      <c r="I10" s="186"/>
      <c r="J10" s="334"/>
      <c r="K10" s="334"/>
      <c r="L10" s="334"/>
      <c r="M10" s="334"/>
      <c r="N10" s="334"/>
      <c r="O10" s="334"/>
      <c r="P10" s="334"/>
      <c r="Q10" s="335"/>
      <c r="R10" s="73"/>
    </row>
    <row r="11" spans="2:18" ht="14.45" customHeight="1">
      <c r="B11" s="171" t="s">
        <v>42</v>
      </c>
      <c r="C11" s="334">
        <v>533.48728007694172</v>
      </c>
      <c r="D11" s="334">
        <v>531.2651876235791</v>
      </c>
      <c r="E11" s="334">
        <v>526.94601871869463</v>
      </c>
      <c r="F11" s="334">
        <v>520.84963793529539</v>
      </c>
      <c r="G11" s="335">
        <v>509.50203760658832</v>
      </c>
      <c r="H11" s="166"/>
      <c r="I11" s="186" t="s">
        <v>42</v>
      </c>
      <c r="J11" s="334">
        <v>0.4182642689806837</v>
      </c>
      <c r="K11" s="334">
        <v>1.2413532175748587</v>
      </c>
      <c r="L11" s="334">
        <v>2.4263513346660437</v>
      </c>
      <c r="M11" s="334">
        <v>4.7075851910279409</v>
      </c>
      <c r="N11" s="334">
        <v>1.2413532175748587</v>
      </c>
      <c r="O11" s="334">
        <v>5.6195378720231615</v>
      </c>
      <c r="P11" s="334">
        <v>6.57927215914198</v>
      </c>
      <c r="Q11" s="335">
        <v>6.5020363722094743</v>
      </c>
      <c r="R11" s="74"/>
    </row>
    <row r="12" spans="2:18" ht="14.45" customHeight="1">
      <c r="B12" s="171"/>
      <c r="C12" s="334"/>
      <c r="D12" s="334"/>
      <c r="E12" s="334"/>
      <c r="F12" s="334"/>
      <c r="G12" s="335"/>
      <c r="H12" s="166"/>
      <c r="I12" s="186"/>
      <c r="J12" s="334"/>
      <c r="K12" s="334"/>
      <c r="L12" s="334"/>
      <c r="M12" s="334"/>
      <c r="N12" s="334"/>
      <c r="O12" s="334"/>
      <c r="P12" s="334"/>
      <c r="Q12" s="335"/>
      <c r="R12" s="73"/>
    </row>
    <row r="13" spans="2:18" ht="14.45" customHeight="1">
      <c r="B13" s="171" t="s">
        <v>43</v>
      </c>
      <c r="C13" s="334">
        <v>563.29762973847608</v>
      </c>
      <c r="D13" s="334">
        <v>560.80900901963003</v>
      </c>
      <c r="E13" s="334">
        <v>555.99286800639754</v>
      </c>
      <c r="F13" s="334">
        <v>549.16986204765055</v>
      </c>
      <c r="G13" s="335">
        <v>537.18575968863979</v>
      </c>
      <c r="H13" s="166"/>
      <c r="I13" s="186" t="s">
        <v>43</v>
      </c>
      <c r="J13" s="334">
        <v>0.44375548160264788</v>
      </c>
      <c r="K13" s="334">
        <v>1.3138229197563245</v>
      </c>
      <c r="L13" s="334">
        <v>2.5725679188126405</v>
      </c>
      <c r="M13" s="334">
        <v>4.8608641571159739</v>
      </c>
      <c r="N13" s="334">
        <v>1.3138229197563245</v>
      </c>
      <c r="O13" s="334">
        <v>5.8970524049190898</v>
      </c>
      <c r="P13" s="334">
        <v>6.8594344886262482</v>
      </c>
      <c r="Q13" s="335">
        <v>6.770184305513216</v>
      </c>
      <c r="R13" s="74"/>
    </row>
    <row r="14" spans="2:18" ht="14.45" customHeight="1">
      <c r="B14" s="171"/>
      <c r="C14" s="334"/>
      <c r="D14" s="334"/>
      <c r="E14" s="334"/>
      <c r="F14" s="334"/>
      <c r="G14" s="335"/>
      <c r="H14" s="166"/>
      <c r="I14" s="186"/>
      <c r="J14" s="334"/>
      <c r="K14" s="334"/>
      <c r="L14" s="334"/>
      <c r="M14" s="334"/>
      <c r="N14" s="334"/>
      <c r="O14" s="334"/>
      <c r="P14" s="334"/>
      <c r="Q14" s="335"/>
      <c r="R14" s="73"/>
    </row>
    <row r="15" spans="2:18" ht="14.45" customHeight="1">
      <c r="B15" s="171" t="s">
        <v>44</v>
      </c>
      <c r="C15" s="334">
        <v>599.68599010840694</v>
      </c>
      <c r="D15" s="334">
        <v>597.02483660934251</v>
      </c>
      <c r="E15" s="334">
        <v>591.93954831421706</v>
      </c>
      <c r="F15" s="334">
        <v>584.84007146200634</v>
      </c>
      <c r="G15" s="335">
        <v>572.17559504350152</v>
      </c>
      <c r="H15" s="166"/>
      <c r="I15" s="186" t="s">
        <v>44</v>
      </c>
      <c r="J15" s="334">
        <v>0.44573581129017104</v>
      </c>
      <c r="K15" s="334">
        <v>1.3086542056956585</v>
      </c>
      <c r="L15" s="334">
        <v>2.5384578401558944</v>
      </c>
      <c r="M15" s="334">
        <v>4.8080336356907782</v>
      </c>
      <c r="N15" s="334">
        <v>1.3086542056956585</v>
      </c>
      <c r="O15" s="334">
        <v>6.2655600966300851</v>
      </c>
      <c r="P15" s="334">
        <v>7.183127780827725</v>
      </c>
      <c r="Q15" s="335">
        <v>6.8577225268663389</v>
      </c>
      <c r="R15" s="74"/>
    </row>
    <row r="16" spans="2:18" ht="14.45" customHeight="1" thickBot="1">
      <c r="B16" s="336"/>
      <c r="C16" s="337"/>
      <c r="D16" s="337"/>
      <c r="E16" s="337"/>
      <c r="F16" s="337"/>
      <c r="G16" s="338"/>
      <c r="H16" s="72"/>
      <c r="I16" s="339"/>
      <c r="J16" s="337"/>
      <c r="K16" s="337"/>
      <c r="L16" s="337"/>
      <c r="M16" s="337"/>
      <c r="N16" s="337"/>
      <c r="O16" s="337"/>
      <c r="P16" s="337"/>
      <c r="Q16" s="338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3" t="str">
        <f>"IJG Money Market Index Weights [%] - "&amp; TEXT(Map!$N$16, " mmmm yyyy")</f>
        <v>IJG Money Market Index Weights [%] -  March 2022</v>
      </c>
      <c r="C19" s="484"/>
      <c r="D19" s="484"/>
      <c r="E19" s="484"/>
      <c r="F19" s="484"/>
      <c r="G19" s="485"/>
      <c r="I19" s="483" t="str">
        <f>"IJG Money Market Index Performance [single-month returns, %] - "&amp; TEXT(Map!$N$16, " mmmm yyyy")</f>
        <v>IJG Money Market Index Performance [single-month returns, %] -  March 2022</v>
      </c>
      <c r="J19" s="484"/>
      <c r="K19" s="484"/>
      <c r="L19" s="484"/>
      <c r="M19" s="484"/>
      <c r="N19" s="484"/>
      <c r="O19" s="484"/>
      <c r="P19" s="484"/>
      <c r="Q19" s="485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134</v>
      </c>
      <c r="R20" s="73"/>
    </row>
    <row r="21" spans="2:18" ht="14.45" customHeight="1">
      <c r="B21" s="191"/>
      <c r="C21" s="331"/>
      <c r="D21" s="331"/>
      <c r="E21" s="331"/>
      <c r="F21" s="331"/>
      <c r="G21" s="332"/>
      <c r="I21" s="191"/>
      <c r="J21" s="160"/>
      <c r="K21" s="160"/>
      <c r="L21" s="160"/>
      <c r="M21" s="160"/>
      <c r="N21" s="160"/>
      <c r="O21" s="160"/>
      <c r="P21" s="160"/>
      <c r="Q21" s="343"/>
      <c r="R21" s="73"/>
    </row>
    <row r="22" spans="2:18" ht="14.45" customHeight="1">
      <c r="B22" s="171" t="s">
        <v>38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6"/>
      <c r="I22" s="171" t="s">
        <v>37</v>
      </c>
      <c r="J22" s="334">
        <v>0.47491870635485434</v>
      </c>
      <c r="K22" s="334">
        <v>1.3806313496399714</v>
      </c>
      <c r="L22" s="334">
        <v>2.6708120918536693</v>
      </c>
      <c r="M22" s="334">
        <v>5.0549620777110116</v>
      </c>
      <c r="N22" s="334">
        <v>1.3806313496399714</v>
      </c>
      <c r="O22" s="334">
        <v>5.5762638916102114</v>
      </c>
      <c r="P22" s="334">
        <v>6.5209296449663334</v>
      </c>
      <c r="Q22" s="335">
        <v>6.5340734899280273</v>
      </c>
      <c r="R22" s="73"/>
    </row>
    <row r="23" spans="2:18" ht="14.45" customHeight="1">
      <c r="B23" s="171"/>
      <c r="C23" s="334"/>
      <c r="D23" s="334"/>
      <c r="E23" s="334"/>
      <c r="F23" s="334"/>
      <c r="G23" s="335"/>
      <c r="H23" s="166"/>
      <c r="I23" s="171"/>
      <c r="J23" s="334"/>
      <c r="K23" s="334"/>
      <c r="L23" s="334"/>
      <c r="M23" s="334"/>
      <c r="N23" s="334"/>
      <c r="O23" s="334"/>
      <c r="P23" s="334"/>
      <c r="Q23" s="335"/>
      <c r="R23" s="73"/>
    </row>
    <row r="24" spans="2:18" ht="15" customHeight="1">
      <c r="B24" s="171" t="s">
        <v>42</v>
      </c>
      <c r="C24" s="334">
        <v>11.051055896813649</v>
      </c>
      <c r="D24" s="334">
        <v>11.051055896813649</v>
      </c>
      <c r="E24" s="334">
        <v>10.447080416572211</v>
      </c>
      <c r="F24" s="334">
        <v>11.24001996007984</v>
      </c>
      <c r="G24" s="335">
        <v>10.803676183026983</v>
      </c>
      <c r="H24" s="166"/>
      <c r="I24" s="171" t="s">
        <v>38</v>
      </c>
      <c r="J24" s="334">
        <v>0.30247446167555037</v>
      </c>
      <c r="K24" s="334">
        <v>0.89672078103666397</v>
      </c>
      <c r="L24" s="334">
        <v>1.6405729285092985</v>
      </c>
      <c r="M24" s="334">
        <v>2.9947459444170654</v>
      </c>
      <c r="N24" s="334">
        <v>0.89672078103666397</v>
      </c>
      <c r="O24" s="334">
        <v>3.8242514672490735</v>
      </c>
      <c r="P24" s="334">
        <v>4.5370800309373793</v>
      </c>
      <c r="Q24" s="335">
        <v>4.6290108825789655</v>
      </c>
      <c r="R24" s="73"/>
    </row>
    <row r="25" spans="2:18">
      <c r="B25" s="171"/>
      <c r="C25" s="334"/>
      <c r="D25" s="334"/>
      <c r="E25" s="334"/>
      <c r="F25" s="334"/>
      <c r="G25" s="335"/>
      <c r="H25" s="166"/>
      <c r="I25" s="171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71" t="s">
        <v>43</v>
      </c>
      <c r="C26" s="334">
        <v>19.085219968736872</v>
      </c>
      <c r="D26" s="334">
        <v>19.085219968736872</v>
      </c>
      <c r="E26" s="334">
        <v>20.498951650274538</v>
      </c>
      <c r="F26" s="334">
        <v>20.232035928143709</v>
      </c>
      <c r="G26" s="335">
        <v>20.477121626906531</v>
      </c>
      <c r="H26" s="166"/>
      <c r="I26" s="171" t="s">
        <v>42</v>
      </c>
      <c r="J26" s="334">
        <v>0.42745854693757579</v>
      </c>
      <c r="K26" s="334">
        <v>1.2600456593875986</v>
      </c>
      <c r="L26" s="334">
        <v>2.4666977123672718</v>
      </c>
      <c r="M26" s="334">
        <v>4.7800668808296809</v>
      </c>
      <c r="N26" s="334">
        <v>1.2600456593875986</v>
      </c>
      <c r="O26" s="334">
        <v>5.5468338727152844</v>
      </c>
      <c r="P26" s="334">
        <v>6.5156902737499411</v>
      </c>
      <c r="Q26" s="335">
        <v>6.4965552740343213</v>
      </c>
      <c r="R26" s="69"/>
    </row>
    <row r="27" spans="2:18" ht="14.45" customHeight="1">
      <c r="B27" s="171"/>
      <c r="C27" s="334"/>
      <c r="D27" s="334"/>
      <c r="E27" s="334"/>
      <c r="F27" s="334"/>
      <c r="G27" s="335"/>
      <c r="H27" s="166"/>
      <c r="I27" s="171"/>
      <c r="J27" s="334"/>
      <c r="K27" s="334"/>
      <c r="L27" s="334"/>
      <c r="M27" s="334"/>
      <c r="N27" s="334"/>
      <c r="O27" s="334"/>
      <c r="P27" s="334"/>
      <c r="Q27" s="335"/>
      <c r="R27" s="77"/>
    </row>
    <row r="28" spans="2:18" ht="14.45" customHeight="1">
      <c r="B28" s="171" t="s">
        <v>44</v>
      </c>
      <c r="C28" s="334">
        <v>54.863724134449477</v>
      </c>
      <c r="D28" s="334">
        <v>54.863724134449477</v>
      </c>
      <c r="E28" s="334">
        <v>54.05396793315326</v>
      </c>
      <c r="F28" s="334">
        <v>53.527944111776449</v>
      </c>
      <c r="G28" s="335">
        <v>53.719202190066483</v>
      </c>
      <c r="H28" s="166"/>
      <c r="I28" s="171" t="s">
        <v>43</v>
      </c>
      <c r="J28" s="334">
        <v>0.47222426902446824</v>
      </c>
      <c r="K28" s="334">
        <v>1.382607486628662</v>
      </c>
      <c r="L28" s="334">
        <v>2.6921762454492848</v>
      </c>
      <c r="M28" s="334">
        <v>5.1411386376233548</v>
      </c>
      <c r="N28" s="334">
        <v>1.382607486628662</v>
      </c>
      <c r="O28" s="334">
        <v>5.7241719464821594</v>
      </c>
      <c r="P28" s="334">
        <v>6.7031203835871134</v>
      </c>
      <c r="Q28" s="335">
        <v>6.761969757110986</v>
      </c>
      <c r="R28" s="73"/>
    </row>
    <row r="29" spans="2:18" ht="14.25" thickBot="1">
      <c r="B29" s="340"/>
      <c r="C29" s="337"/>
      <c r="D29" s="337"/>
      <c r="E29" s="337"/>
      <c r="F29" s="337"/>
      <c r="G29" s="338"/>
      <c r="H29" s="166"/>
      <c r="I29" s="171"/>
      <c r="J29" s="334"/>
      <c r="K29" s="334"/>
      <c r="L29" s="334"/>
      <c r="M29" s="334"/>
      <c r="N29" s="334"/>
      <c r="O29" s="334"/>
      <c r="P29" s="334"/>
      <c r="Q29" s="335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4">
        <v>0.5172228964440917</v>
      </c>
      <c r="K30" s="334">
        <v>1.4941968029302366</v>
      </c>
      <c r="L30" s="334">
        <v>2.8997122679343512</v>
      </c>
      <c r="M30" s="334">
        <v>5.4807380968733943</v>
      </c>
      <c r="N30" s="334">
        <v>1.4941968029302366</v>
      </c>
      <c r="O30" s="334">
        <v>5.8804909509483361</v>
      </c>
      <c r="P30" s="334">
        <v>6.8654969503866292</v>
      </c>
      <c r="Q30" s="335">
        <v>6.8564958751652139</v>
      </c>
      <c r="R30" s="73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3"/>
    </row>
    <row r="32" spans="2:18" ht="14.45" customHeight="1">
      <c r="B32" s="483" t="str">
        <f>"IJG Money Market Index [single-month returns] - "&amp; TEXT(Map!$N$16, " mmmm yyyy")</f>
        <v>IJG Money Market Index [single-month returns] -  March 2022</v>
      </c>
      <c r="C32" s="484"/>
      <c r="D32" s="484"/>
      <c r="E32" s="484"/>
      <c r="F32" s="484"/>
      <c r="G32" s="485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1"/>
      <c r="D34" s="331"/>
      <c r="E34" s="331"/>
      <c r="F34" s="331"/>
      <c r="G34" s="332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4">
        <v>539.56171224308343</v>
      </c>
      <c r="D35" s="334">
        <v>537.01134491085395</v>
      </c>
      <c r="E35" s="334">
        <v>532.2138016503875</v>
      </c>
      <c r="F35" s="334">
        <v>525.52590288305953</v>
      </c>
      <c r="G35" s="335">
        <v>513.59945458260233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4"/>
      <c r="D36" s="334"/>
      <c r="E36" s="334"/>
      <c r="F36" s="334"/>
      <c r="G36" s="335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4">
        <v>403.3519674414469</v>
      </c>
      <c r="D37" s="334">
        <v>402.13560992013527</v>
      </c>
      <c r="E37" s="334">
        <v>399.76717213316618</v>
      </c>
      <c r="F37" s="334">
        <v>396.84149333273797</v>
      </c>
      <c r="G37" s="335">
        <v>391.62382871367333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4"/>
      <c r="D38" s="334"/>
      <c r="E38" s="334"/>
      <c r="F38" s="334"/>
      <c r="G38" s="335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4">
        <v>530.5541316371573</v>
      </c>
      <c r="D39" s="334">
        <v>528.29588572052535</v>
      </c>
      <c r="E39" s="334">
        <v>523.95209599431064</v>
      </c>
      <c r="F39" s="334">
        <v>517.78201452970393</v>
      </c>
      <c r="G39" s="335">
        <v>506.35025098865083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4"/>
      <c r="D40" s="334"/>
      <c r="E40" s="334"/>
      <c r="F40" s="334"/>
      <c r="G40" s="335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4">
        <v>555.51275333423087</v>
      </c>
      <c r="D41" s="334">
        <v>552.9018167715584</v>
      </c>
      <c r="E41" s="334">
        <v>547.93693623188506</v>
      </c>
      <c r="F41" s="334">
        <v>540.94944098416454</v>
      </c>
      <c r="G41" s="335">
        <v>528.34956947617457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4"/>
      <c r="D42" s="334"/>
      <c r="E42" s="334"/>
      <c r="F42" s="334"/>
      <c r="G42" s="335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4">
        <v>582.80293384186098</v>
      </c>
      <c r="D43" s="334">
        <v>579.80405451738591</v>
      </c>
      <c r="E43" s="334">
        <v>574.22291342773099</v>
      </c>
      <c r="F43" s="334">
        <v>566.37955636293282</v>
      </c>
      <c r="G43" s="335">
        <v>552.52072023483129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6"/>
      <c r="C44" s="341"/>
      <c r="D44" s="341"/>
      <c r="E44" s="341"/>
      <c r="F44" s="341"/>
      <c r="G44" s="342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0" t="s">
        <v>62</v>
      </c>
      <c r="C2" s="420"/>
      <c r="D2" s="420"/>
      <c r="E2" s="26"/>
      <c r="F2" s="26"/>
      <c r="G2" s="26"/>
      <c r="H2" s="26"/>
      <c r="I2" s="26"/>
      <c r="J2" s="26"/>
      <c r="K2" s="492" t="s">
        <v>7</v>
      </c>
      <c r="L2" s="492"/>
      <c r="O2" s="56"/>
      <c r="S2" s="56"/>
      <c r="U2" s="86">
        <f>Map!$N$16</f>
        <v>44651</v>
      </c>
    </row>
    <row r="3" spans="2:21" ht="14.25" thickBot="1"/>
    <row r="4" spans="2:21" ht="15" customHeight="1">
      <c r="B4" s="448" t="str">
        <f>"Namibian vs South African Yield Curve - "&amp; TEXT(Map!$N$16, " mmmm yyyy")</f>
        <v>Namibian vs South African Yield Curve -  March 2022</v>
      </c>
      <c r="C4" s="449"/>
      <c r="D4" s="449"/>
      <c r="E4" s="449"/>
      <c r="F4" s="450"/>
      <c r="G4" s="344"/>
      <c r="H4" s="489" t="s">
        <v>120</v>
      </c>
      <c r="I4" s="490"/>
      <c r="J4" s="490"/>
      <c r="K4" s="490"/>
      <c r="L4" s="491"/>
      <c r="M4" s="52"/>
      <c r="N4" s="52"/>
      <c r="O4" s="52"/>
      <c r="P4" s="52"/>
      <c r="Q4" s="52"/>
      <c r="R4" s="41"/>
      <c r="S4" s="41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9"/>
      <c r="N5" s="49"/>
      <c r="O5" s="49"/>
      <c r="P5" s="49"/>
      <c r="Q5" s="49"/>
      <c r="R5" s="43"/>
      <c r="S5" s="43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50"/>
      <c r="N6" s="50"/>
      <c r="O6" s="50"/>
      <c r="P6" s="50"/>
      <c r="Q6" s="50"/>
      <c r="R6" s="35"/>
      <c r="S6" s="35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50"/>
      <c r="N7" s="50"/>
      <c r="O7" s="50"/>
      <c r="P7" s="50"/>
      <c r="Q7" s="50"/>
      <c r="R7" s="34"/>
      <c r="S7" s="34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50"/>
      <c r="N8" s="50"/>
      <c r="O8" s="50"/>
      <c r="P8" s="50"/>
      <c r="Q8" s="50"/>
      <c r="R8" s="35"/>
      <c r="S8" s="35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50"/>
      <c r="N9" s="50"/>
      <c r="O9" s="50"/>
      <c r="P9" s="50"/>
      <c r="Q9" s="50"/>
      <c r="R9" s="35"/>
      <c r="S9" s="35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50"/>
      <c r="N10" s="50"/>
      <c r="O10" s="50"/>
      <c r="P10" s="50"/>
      <c r="Q10" s="50"/>
      <c r="R10" s="35"/>
      <c r="S10" s="35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50"/>
      <c r="N11" s="50"/>
      <c r="O11" s="50"/>
      <c r="P11" s="50"/>
      <c r="Q11" s="50"/>
      <c r="R11" s="34"/>
      <c r="S11" s="34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50"/>
      <c r="N12" s="50"/>
      <c r="O12" s="50"/>
      <c r="P12" s="50"/>
      <c r="Q12" s="50"/>
      <c r="R12" s="35"/>
      <c r="S12" s="35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50"/>
      <c r="N13" s="50"/>
      <c r="O13" s="50"/>
      <c r="P13" s="50"/>
      <c r="Q13" s="50"/>
      <c r="R13" s="34"/>
      <c r="S13" s="34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50"/>
      <c r="N14" s="50"/>
      <c r="O14" s="50"/>
      <c r="P14" s="50"/>
      <c r="Q14" s="50"/>
      <c r="R14" s="35"/>
      <c r="S14" s="35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50"/>
      <c r="N15" s="50"/>
      <c r="O15" s="50"/>
      <c r="P15" s="50"/>
      <c r="Q15" s="50"/>
      <c r="R15" s="34"/>
      <c r="S15" s="34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50"/>
      <c r="N16" s="50"/>
      <c r="O16" s="50"/>
      <c r="P16" s="50"/>
      <c r="Q16" s="50"/>
      <c r="R16" s="35"/>
      <c r="S16" s="35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9"/>
      <c r="N17" s="29"/>
      <c r="O17" s="29"/>
      <c r="P17" s="29"/>
      <c r="Q17" s="29"/>
      <c r="R17" s="35"/>
      <c r="S17" s="35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7"/>
      <c r="N18" s="45"/>
      <c r="O18" s="34"/>
      <c r="P18" s="34"/>
      <c r="Q18" s="34"/>
      <c r="R18" s="35"/>
      <c r="S18" s="35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2"/>
      <c r="N19" s="52"/>
      <c r="O19" s="52"/>
      <c r="P19" s="52"/>
      <c r="Q19" s="4"/>
      <c r="R19" s="35"/>
      <c r="S19" s="35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9"/>
      <c r="N20" s="49"/>
      <c r="O20" s="49"/>
      <c r="P20" s="49"/>
      <c r="Q20" s="49"/>
      <c r="R20" s="35"/>
      <c r="S20" s="35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50"/>
      <c r="N21" s="50"/>
      <c r="O21" s="50"/>
      <c r="P21" s="50"/>
      <c r="Q21" s="50"/>
      <c r="R21" s="35"/>
      <c r="S21" s="35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50"/>
      <c r="N22" s="50"/>
      <c r="O22" s="50"/>
      <c r="P22" s="50"/>
      <c r="Q22" s="50"/>
      <c r="R22" s="35"/>
      <c r="S22" s="35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50"/>
      <c r="N23" s="50"/>
      <c r="O23" s="50"/>
      <c r="P23" s="50"/>
      <c r="Q23" s="50"/>
      <c r="R23" s="35"/>
      <c r="S23" s="35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50"/>
      <c r="N24" s="50"/>
      <c r="O24" s="50"/>
      <c r="P24" s="50"/>
      <c r="Q24" s="50"/>
      <c r="R24" s="35"/>
      <c r="S24" s="35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50"/>
      <c r="N25" s="50"/>
      <c r="O25" s="50"/>
      <c r="P25" s="50"/>
      <c r="Q25" s="50"/>
      <c r="R25" s="27"/>
      <c r="S25" s="27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50"/>
      <c r="N26" s="50"/>
      <c r="O26" s="50"/>
      <c r="P26" s="50"/>
      <c r="Q26" s="50"/>
      <c r="R26" s="41"/>
      <c r="S26" s="41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50"/>
      <c r="N28" s="50"/>
      <c r="O28" s="50"/>
      <c r="P28" s="50"/>
      <c r="Q28" s="50"/>
      <c r="R28" s="35"/>
      <c r="S28" s="35"/>
    </row>
    <row r="29" spans="1:19" ht="18.75">
      <c r="B29" s="368" t="s">
        <v>29</v>
      </c>
      <c r="C29" s="37"/>
      <c r="D29" s="37"/>
      <c r="E29" s="29"/>
      <c r="F29" s="37"/>
      <c r="G29" s="29"/>
      <c r="H29" s="36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9" t="s">
        <v>73</v>
      </c>
      <c r="C31" s="370"/>
      <c r="D31" s="370"/>
      <c r="E31" s="370"/>
      <c r="F31" s="37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2"/>
      <c r="C32" s="373" t="s">
        <v>85</v>
      </c>
      <c r="D32" s="373" t="s">
        <v>86</v>
      </c>
      <c r="E32" s="373" t="s">
        <v>87</v>
      </c>
      <c r="F32" s="374" t="s">
        <v>125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5" t="s">
        <v>130</v>
      </c>
      <c r="C33" s="376" t="s">
        <v>118</v>
      </c>
      <c r="D33" s="377">
        <v>45214</v>
      </c>
      <c r="E33" s="378">
        <v>8.8499999999999995E-2</v>
      </c>
      <c r="F33" s="379">
        <v>1.3731706485227453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5" t="s">
        <v>74</v>
      </c>
      <c r="C34" s="376" t="s">
        <v>75</v>
      </c>
      <c r="D34" s="377">
        <v>45580</v>
      </c>
      <c r="E34" s="378">
        <v>0.105</v>
      </c>
      <c r="F34" s="379">
        <v>2.1245997590187731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5" t="s">
        <v>110</v>
      </c>
      <c r="C35" s="376" t="s">
        <v>75</v>
      </c>
      <c r="D35" s="377">
        <v>45762</v>
      </c>
      <c r="E35" s="378">
        <v>8.5000000000000006E-2</v>
      </c>
      <c r="F35" s="379">
        <v>2.5421721619081166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5" t="s">
        <v>135</v>
      </c>
      <c r="C36" s="376" t="s">
        <v>75</v>
      </c>
      <c r="D36" s="377">
        <v>45763</v>
      </c>
      <c r="E36" s="378">
        <v>8.5000000000000006E-2</v>
      </c>
      <c r="F36" s="379">
        <v>3.2295796648373774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5" t="s">
        <v>88</v>
      </c>
      <c r="C37" s="376" t="s">
        <v>75</v>
      </c>
      <c r="D37" s="377">
        <v>46402</v>
      </c>
      <c r="E37" s="378">
        <v>0.08</v>
      </c>
      <c r="F37" s="379">
        <v>3.8203507310102687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5" t="s">
        <v>89</v>
      </c>
      <c r="C38" s="376" t="s">
        <v>126</v>
      </c>
      <c r="D38" s="377">
        <v>47498</v>
      </c>
      <c r="E38" s="378">
        <v>0.08</v>
      </c>
      <c r="F38" s="379">
        <v>5.3721240050301375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5" t="s">
        <v>111</v>
      </c>
      <c r="C39" s="376" t="s">
        <v>90</v>
      </c>
      <c r="D39" s="377">
        <v>48319</v>
      </c>
      <c r="E39" s="378">
        <v>0.09</v>
      </c>
      <c r="F39" s="379">
        <v>5.8183100654642503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5" t="s">
        <v>112</v>
      </c>
      <c r="C40" s="376" t="s">
        <v>127</v>
      </c>
      <c r="D40" s="377">
        <v>49505</v>
      </c>
      <c r="E40" s="378">
        <v>9.5000000000000001E-2</v>
      </c>
      <c r="F40" s="379">
        <v>6.610844518284317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5" t="s">
        <v>113</v>
      </c>
      <c r="C41" s="376" t="s">
        <v>115</v>
      </c>
      <c r="D41" s="377">
        <v>50236</v>
      </c>
      <c r="E41" s="378">
        <v>9.5000000000000001E-2</v>
      </c>
      <c r="F41" s="379">
        <v>6.7268408667098054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5" t="s">
        <v>114</v>
      </c>
      <c r="C42" s="376" t="s">
        <v>116</v>
      </c>
      <c r="D42" s="377">
        <v>51424</v>
      </c>
      <c r="E42" s="378">
        <v>9.8000000000000004E-2</v>
      </c>
      <c r="F42" s="379">
        <v>6.8354214221648562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5" t="s">
        <v>132</v>
      </c>
      <c r="C43" s="376" t="s">
        <v>119</v>
      </c>
      <c r="D43" s="377">
        <v>52427</v>
      </c>
      <c r="E43" s="378">
        <v>0.1</v>
      </c>
      <c r="F43" s="379">
        <v>6.9605335887737976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5" t="s">
        <v>117</v>
      </c>
      <c r="C44" s="376" t="s">
        <v>119</v>
      </c>
      <c r="D44" s="377">
        <v>53158</v>
      </c>
      <c r="E44" s="378">
        <v>9.8500000000000004E-2</v>
      </c>
      <c r="F44" s="379">
        <v>6.9950567802813399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5" t="s">
        <v>136</v>
      </c>
      <c r="C45" s="376" t="s">
        <v>137</v>
      </c>
      <c r="D45" s="377">
        <v>54346</v>
      </c>
      <c r="E45" s="378">
        <v>0.1</v>
      </c>
      <c r="F45" s="379">
        <v>6.6282312977890578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.5" thickBot="1">
      <c r="A46" s="103"/>
      <c r="B46" s="380" t="s">
        <v>133</v>
      </c>
      <c r="C46" s="381" t="s">
        <v>137</v>
      </c>
      <c r="D46" s="381">
        <v>54984</v>
      </c>
      <c r="E46" s="382">
        <v>0.10249999999999999</v>
      </c>
      <c r="F46" s="383">
        <v>6.9773672445496837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84" t="s">
        <v>29</v>
      </c>
      <c r="F47" s="29"/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Suzette Agustinus</cp:lastModifiedBy>
  <cp:lastPrinted>2012-01-05T09:39:11Z</cp:lastPrinted>
  <dcterms:created xsi:type="dcterms:W3CDTF">2010-10-15T13:05:00Z</dcterms:created>
  <dcterms:modified xsi:type="dcterms:W3CDTF">2022-04-04T12:09:08Z</dcterms:modified>
</cp:coreProperties>
</file>