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9EB0AED0-28EB-4BEC-9F03-886BC0475980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Returns'!$B$2:$I$71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8" i="7"/>
  <c r="P84" i="10" l="1"/>
  <c r="J93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7" i="4"/>
  <c r="C51" i="2"/>
  <c r="C26" i="4" l="1"/>
  <c r="M7" i="10"/>
  <c r="C11" i="4"/>
  <c r="C11" i="10"/>
  <c r="C9" i="4"/>
  <c r="C9" i="10"/>
  <c r="I9" i="10"/>
  <c r="I9" i="4"/>
  <c r="H9" i="10"/>
  <c r="H9" i="4"/>
  <c r="G51" i="2"/>
  <c r="H7" i="4"/>
  <c r="H7" i="10"/>
  <c r="J7" i="10"/>
  <c r="I51" i="2"/>
  <c r="J7" i="4"/>
  <c r="I7" i="10"/>
  <c r="I7" i="4"/>
  <c r="H51" i="2"/>
  <c r="G9" i="4"/>
  <c r="G9" i="10"/>
  <c r="F51" i="2"/>
  <c r="G7" i="10"/>
  <c r="G7" i="4"/>
  <c r="J9" i="10"/>
  <c r="J9" i="4"/>
  <c r="G11" i="4"/>
  <c r="G11" i="10"/>
  <c r="F9" i="10"/>
  <c r="F9" i="4"/>
  <c r="F7" i="4"/>
  <c r="F7" i="10"/>
  <c r="E51" i="2"/>
  <c r="J11" i="4"/>
  <c r="J11" i="10"/>
  <c r="H11" i="10"/>
  <c r="H11" i="4"/>
  <c r="F11" i="10"/>
  <c r="F11" i="4"/>
  <c r="E11" i="10"/>
  <c r="E11" i="4"/>
  <c r="E9" i="10"/>
  <c r="E9" i="4"/>
  <c r="E7" i="10"/>
  <c r="E7" i="4"/>
  <c r="I11" i="10"/>
  <c r="I11" i="4"/>
  <c r="N7" i="10"/>
  <c r="D26" i="4"/>
  <c r="D11" i="10"/>
  <c r="D11" i="4"/>
  <c r="D9" i="10"/>
  <c r="D9" i="4"/>
  <c r="D7" i="10"/>
  <c r="D7" i="4"/>
  <c r="D51" i="2"/>
  <c r="S9" i="10" l="1"/>
  <c r="I28" i="4"/>
  <c r="O9" i="10"/>
  <c r="E28" i="4"/>
  <c r="M9" i="10"/>
  <c r="C28" i="4"/>
  <c r="S7" i="10"/>
  <c r="I26" i="4"/>
  <c r="T9" i="10"/>
  <c r="J28" i="4"/>
  <c r="G30" i="4"/>
  <c r="Q11" i="10"/>
  <c r="C30" i="4"/>
  <c r="M11" i="10"/>
  <c r="G28" i="4"/>
  <c r="Q9" i="10"/>
  <c r="D28" i="4"/>
  <c r="N9" i="10"/>
  <c r="H26" i="4"/>
  <c r="R7" i="10"/>
  <c r="R11" i="10"/>
  <c r="H30" i="4"/>
  <c r="P7" i="10"/>
  <c r="F26" i="4"/>
  <c r="N11" i="10"/>
  <c r="D30" i="4"/>
  <c r="H28" i="4"/>
  <c r="R9" i="10"/>
  <c r="J26" i="4"/>
  <c r="T7" i="10"/>
  <c r="T11" i="10"/>
  <c r="J30" i="4"/>
  <c r="G26" i="4"/>
  <c r="Q7" i="10"/>
  <c r="P9" i="10"/>
  <c r="F28" i="4"/>
  <c r="I30" i="4"/>
  <c r="S11" i="10"/>
  <c r="P11" i="10"/>
  <c r="F30" i="4"/>
  <c r="E30" i="4"/>
  <c r="O11" i="10"/>
  <c r="E26" i="4"/>
  <c r="O7" i="10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<sst xmlns="http://schemas.openxmlformats.org/spreadsheetml/2006/main" count="42382" uniqueCount="207">
  <si>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</si>
  <si>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</si>
  <si>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</si>
  <si>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</si>
  <si>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</si>
  <si>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</si>
  <si>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</si>
  <si>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</si>
  <si>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</si>
  <si>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</si>
  <si>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</si>
  <si>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</si>
  <si>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</si>
  <si>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</si>
  <si>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</si>
  <si>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</si>
  <si>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</si>
  <si>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</si>
  <si>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</si>
  <si>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</si>
  <si>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</si>
  <si>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</si>
  <si>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</si>
  <si>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</si>
  <si>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</si>
  <si>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</si>
  <si>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</si>
  <si>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</si>
  <si>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</si>
  <si>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</si>
  <si>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</si>
  <si>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</si>
  <si>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</si>
  <si>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</si>
  <si>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</si>
  <si>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</si>
  <si>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</si>
  <si>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</si>
  <si>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</si>
  <si>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</si>
  <si>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</si>
  <si>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</si>
  <si>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</si>
  <si>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</si>
  <si>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</si>
  <si>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</si>
  <si>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</si>
  <si>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</si>
  <si>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</si>
  <si>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</si>
  <si>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</si>
  <si>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</si>
  <si>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</si>
  <si>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</si>
  <si>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</si>
  <si>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</si>
  <si>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</si>
  <si>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</si>
  <si>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</si>
  <si>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</si>
  <si>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</si>
  <si>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</si>
  <si>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</si>
  <si>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</si>
  <si>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</si>
  <si>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</si>
  <si>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</si>
  <si>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</si>
  <si>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</si>
  <si>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</si>
  <si>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</si>
  <si>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</si>
  <si>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</si>
  <si>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</si>
  <si>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</si>
  <si>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</si>
  <si>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</si>
  <si>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</si>
  <si>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</si>
  <si>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</si>
  <si>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</si>
  <si>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</si>
  <si>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</si>
  <si>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</si>
  <si>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</si>
  <si>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</si>
  <si>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</si>
  <si>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</si>
  <si>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</si>
  <si>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</si>
  <si>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</si>
  <si>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</si>
  <si>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</si>
  <si>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</si>
  <si>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</si>
  <si>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</si>
  <si>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</si>
  <si>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</si>
  <si>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</si>
  <si>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</si>
  <si>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</si>
  <si>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</si>
  <si>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</si>
  <si>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</si>
  <si>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</si>
  <si>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</si>
  <si>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</si>
  <si>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</si>
  <si>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</si>
  <si>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</si>
  <si>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</si>
  <si>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</si>
  <si>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</si>
  <si>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</si>
  <si>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</si>
  <si>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</si>
  <si>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</si>
  <si>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</si>
  <si>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</si>
  <si>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</si>
  <si>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</si>
  <si>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</si>
  <si>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</si>
  <si>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</si>
  <si>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</si>
  <si>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</si>
  <si>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</si>
  <si>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</si>
  <si>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</si>
  <si>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</si>
  <si>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</si>
  <si>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</si>
  <si>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</si>
  <si>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</si>
  <si>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</si>
  <si>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</si>
  <si>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</si>
  <si>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</si>
  <si>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 xml:space="preserve">The NSX Overall Index closed at 1782.69 points at the end of February, up from 1620.48 points in January, gaining 10.0% m/m on a total return basis in February compared to a 3.1% m/m increase  in January. The NSX Local Index  increased 0.7% m/m compared to a 2.1% m/m increase in January. Over the last 12 months the NSX Overall Index returned 40.4% against 31.3% for the Local Index. The best performing share on the NSX in February was Capricorn Group, gaining 19.0%, while Celsius Resources Limited was the worst performer, dropping 24.2%.
The IJG All Bond Index (including Corporate Bonds) fell 0.91% m/m in February after a 0.16% m/m increase in January. Namibian bond premiums relative to SA yields generally increased in February. The GC23 premium increased by 4bps to 166bps; the GC24 premium decreased by 1bps to -50bps; the GC25 premium increased by 13bps to -6bps; the GC26 premium increased by 8bps to 74bps; the GC27 premium was unchanged at 98bps; the GC30 premium increased by 39bps to 140bps; the GC32 premium increased by 43bps to 230bps; the GC35 premium increased by 39bps to 211bps; the GC37 premium increased by 75bps to 310bps; the GC40 premium increased by 31bps to 253bps; the GC43 premium increased by 66bps to 309bps; the GC45 premium increased by 33bps to 327bps; the GC48 premium increased by 45bps to 364bps; and the GC50 premium increased by 14bps to 292bps.
The IJG Money Market Index (including NCD’s) increased 0.36% m/m in February after rising by 0.39% m/m in January.
</t>
  </si>
  <si>
    <t>Hugo van den Heever</t>
  </si>
  <si>
    <t>+264 61 383 500</t>
  </si>
  <si>
    <t>hugo@ijg.net</t>
  </si>
  <si>
    <t>BWFK22</t>
  </si>
  <si>
    <t>BWFH22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</si>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</sst>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80" fillId="7" borderId="30" xfId="747" applyFont="1" applyFill="1" applyBorder="1" applyAlignment="1">
      <alignment horizontal="center" vertical="top"/>
    </xf>
    <xf numFmtId="0" fontId="80" fillId="7" borderId="31" xfId="747" applyFont="1" applyFill="1" applyBorder="1" applyAlignment="1">
      <alignment horizontal="center" vertical="top"/>
    </xf>
    <xf numFmtId="165" fontId="1" fillId="4" borderId="8" xfId="2" applyNumberFormat="1" applyFont="1" applyFill="1" applyBorder="1" applyAlignment="1">
      <alignment horizontal="right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0.10010000000000009</c:v>
                </c:pt>
                <c:pt idx="1">
                  <c:v>7.3859999999998927E-3</c:v>
                </c:pt>
                <c:pt idx="2">
                  <c:v>-9.0699711300346042E-3</c:v>
                </c:pt>
                <c:pt idx="3">
                  <c:v>3.6316179979620777E-3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0.22451568143075828</c:v>
                </c:pt>
                <c:pt idx="1">
                  <c:v>-2.9483135494666413E-2</c:v>
                </c:pt>
                <c:pt idx="2">
                  <c:v>1.4242015641707351E-2</c:v>
                </c:pt>
                <c:pt idx="3">
                  <c:v>1.1398450225041268E-2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0.40449563735905336</c:v>
                </c:pt>
                <c:pt idx="1">
                  <c:v>0.31314754586270577</c:v>
                </c:pt>
                <c:pt idx="2">
                  <c:v>3.9925350619640421E-2</c:v>
                </c:pt>
                <c:pt idx="3">
                  <c:v>4.2812009306409493E-2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0.13468494379999996</c:v>
                </c:pt>
                <c:pt idx="1">
                  <c:v>-1.3653256610000275E-2</c:v>
                </c:pt>
                <c:pt idx="2">
                  <c:v>3.6646770796172179E-2</c:v>
                </c:pt>
                <c:pt idx="3">
                  <c:v>7.5632565626697623E-3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0.14421824688401008</c:v>
                </c:pt>
                <c:pt idx="1">
                  <c:v>-1.129000087584775E-2</c:v>
                </c:pt>
                <c:pt idx="2">
                  <c:v>9.0003464747513195E-2</c:v>
                </c:pt>
                <c:pt idx="3">
                  <c:v>5.6663053819059339E-2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0.15317905524242015</c:v>
                </c:pt>
                <c:pt idx="1">
                  <c:v>2.243449295391331E-2</c:v>
                </c:pt>
                <c:pt idx="2">
                  <c:v>0.10383504823368896</c:v>
                </c:pt>
                <c:pt idx="3">
                  <c:v>6.6015716170769068E-2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0.11018339758596296</c:v>
                </c:pt>
                <c:pt idx="1">
                  <c:v>0.13478239587344309</c:v>
                </c:pt>
                <c:pt idx="2">
                  <c:v>9.1449550534710836E-2</c:v>
                </c:pt>
                <c:pt idx="3">
                  <c:v>6.4458056791482976E-2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1CF5C63-B4AD-4A5F-AC20-01B4698F142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14B079A8-A668-4F9B-B2E9-9BA2E8985D5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3D1570F-0269-4F0F-B470-991BCF7D7B1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2F6A15C-5F51-47E9-BB2E-8116B9CC227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ADFE276B-155D-4C7A-A201-0BEEA774E7D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D46BF4A-0CC4-4E81-8748-AFBEFB12FF5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375561-E736-4D1A-88C4-5976D87CB14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6CFDC38-777C-48D3-B137-FE85314DA5F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E72E30C-5FB9-49DC-B5D8-81CCD4AF75E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FBE6A95-6F8D-4FA9-9BA0-4A59E124CA0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0CA3E7B-FCCA-4623-8BD3-35FE1FD6472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B4DB1BE-E2D9-404D-8153-3376995C1A9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D8C5A8F-12AD-4093-B36E-6E18A82D8B6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92E3CE6-7392-45D6-90C6-842A346EE49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1.625</c:v>
              </c:pt>
              <c:pt idx="1">
                <c:v>2.625</c:v>
              </c:pt>
              <c:pt idx="2">
                <c:v>3.125</c:v>
              </c:pt>
              <c:pt idx="3">
                <c:v>4.125</c:v>
              </c:pt>
              <c:pt idx="4">
                <c:v>4.875</c:v>
              </c:pt>
              <c:pt idx="5">
                <c:v>7.875</c:v>
              </c:pt>
              <c:pt idx="6">
                <c:v>10.125</c:v>
              </c:pt>
              <c:pt idx="7">
                <c:v>13.375</c:v>
              </c:pt>
              <c:pt idx="8">
                <c:v>15.375</c:v>
              </c:pt>
              <c:pt idx="9">
                <c:v>18.625</c:v>
              </c:pt>
              <c:pt idx="10">
                <c:v>21.375</c:v>
              </c:pt>
              <c:pt idx="11">
                <c:v>23.375</c:v>
              </c:pt>
              <c:pt idx="12">
                <c:v>26.625</c:v>
              </c:pt>
              <c:pt idx="13">
                <c:v>28.375</c:v>
              </c:pt>
            </c:numLit>
          </c:xVal>
          <c:yVal>
            <c:numLit>
              <c:formatCode>General</c:formatCode>
              <c:ptCount val="14"/>
              <c:pt idx="0">
                <c:v>6.98</c:v>
              </c:pt>
              <c:pt idx="1">
                <c:v>7.38</c:v>
              </c:pt>
              <c:pt idx="2">
                <c:v>7.82</c:v>
              </c:pt>
              <c:pt idx="3">
                <c:v>8.6173699999999993</c:v>
              </c:pt>
              <c:pt idx="4">
                <c:v>8.86</c:v>
              </c:pt>
              <c:pt idx="5">
                <c:v>10.805</c:v>
              </c:pt>
              <c:pt idx="6">
                <c:v>11.98</c:v>
              </c:pt>
              <c:pt idx="7">
                <c:v>12.389999999999999</c:v>
              </c:pt>
              <c:pt idx="8">
                <c:v>13.574999999999999</c:v>
              </c:pt>
              <c:pt idx="9">
                <c:v>13.12</c:v>
              </c:pt>
              <c:pt idx="10">
                <c:v>13.73725</c:v>
              </c:pt>
              <c:pt idx="11">
                <c:v>13.92</c:v>
              </c:pt>
              <c:pt idx="12">
                <c:v>14.21555</c:v>
              </c:pt>
              <c:pt idx="13">
                <c:v>13.5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AF36E70-55BD-4404-AFCA-A623E7C8C33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51B27364-34BC-4714-81C6-AD92795572A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0EE3D9D9-DBEA-427C-A9BE-2F5E63CBF85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01DE5B06-9D04-4846-B715-7C019ECAF63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FA287682-13D9-43C6-93A6-1FC29DDEFEB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F20F907E-A43D-4216-BE7F-6019D9C5533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F6441507-463D-4B0F-98EE-B21CBF20220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C720A7F1-29A0-42D6-80D9-85CD72CB19A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D213A70D-741D-4EFB-9C7A-3D5FD9E99A5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0">
                <c:v>1.5805555555555555</c:v>
              </c:pt>
              <c:pt idx="1">
                <c:v>1.7611111111111111</c:v>
              </c:pt>
              <c:pt idx="2">
                <c:v>7.4194444444444443</c:v>
              </c:pt>
              <c:pt idx="3">
                <c:v>8</c:v>
              </c:pt>
            </c:numLit>
          </c:xVal>
          <c:yVal>
            <c:numLit>
              <c:formatCode>General</c:formatCode>
              <c:ptCount val="9"/>
              <c:pt idx="0">
                <c:v>6.620000000000001</c:v>
              </c:pt>
              <c:pt idx="1">
                <c:v>5.9700000000000006</c:v>
              </c:pt>
              <c:pt idx="2">
                <c:v>8.3000000000000007</c:v>
              </c:pt>
              <c:pt idx="3">
                <c:v>7.9353700000000007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{"NWC22","BWFH22","BWFK22","BWFi23","DBN23","NEDNAM01","NEDX2030","","","","","","","","","","","",""}</c15:f>
                <c15:dlblRangeCache>
                  <c:ptCount val="19"/>
                  <c:pt idx="0">
                    <c:v>NWC22</c:v>
                  </c:pt>
                  <c:pt idx="1">
                    <c:v>BWFH22</c:v>
                  </c:pt>
                  <c:pt idx="2">
                    <c:v>BWFK22</c:v>
                  </c:pt>
                  <c:pt idx="3">
                    <c:v>BWFi23</c:v>
                  </c:pt>
                  <c:pt idx="4">
                    <c:v>DBN23</c:v>
                  </c:pt>
                  <c:pt idx="5">
                    <c:v>NEDNAM01</c:v>
                  </c:pt>
                  <c:pt idx="6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104.77844169654125</c:v>
              </c:pt>
              <c:pt idx="34">
                <c:v>109.26205957162408</c:v>
              </c:pt>
              <c:pt idx="35">
                <c:v>106.88717556554361</c:v>
              </c:pt>
              <c:pt idx="36">
                <c:v>107.84846262826036</c:v>
              </c:pt>
              <c:pt idx="37">
                <c:v>112.05725017131925</c:v>
              </c:pt>
              <c:pt idx="38">
                <c:v>109.46072313721828</c:v>
              </c:pt>
              <c:pt idx="39">
                <c:v>105.12242727849041</c:v>
              </c:pt>
              <c:pt idx="40">
                <c:v>108.00809869043351</c:v>
              </c:pt>
              <c:pt idx="41">
                <c:v>110.16666139160043</c:v>
              </c:pt>
              <c:pt idx="42">
                <c:v>108.92020518798428</c:v>
              </c:pt>
              <c:pt idx="43">
                <c:v>110.90392679075651</c:v>
              </c:pt>
              <c:pt idx="44">
                <c:v>116.45922494123842</c:v>
              </c:pt>
              <c:pt idx="45">
                <c:v>116.66624085504192</c:v>
              </c:pt>
              <c:pt idx="46">
                <c:v>121.81298857955036</c:v>
              </c:pt>
              <c:pt idx="47">
                <c:v>113.6060249187087</c:v>
              </c:pt>
              <c:pt idx="48">
                <c:v>111.4402132910124</c:v>
              </c:pt>
              <c:pt idx="49">
                <c:v>110.39799607267108</c:v>
              </c:pt>
              <c:pt idx="50">
                <c:v>105.83268059963592</c:v>
              </c:pt>
              <c:pt idx="51">
                <c:v>98.901117081711064</c:v>
              </c:pt>
              <c:pt idx="52">
                <c:v>104.69479344328231</c:v>
              </c:pt>
              <c:pt idx="53">
                <c:v>97.685468849153381</c:v>
              </c:pt>
              <c:pt idx="54">
                <c:v>89.499462123573409</c:v>
              </c:pt>
              <c:pt idx="55">
                <c:v>88.01126321484314</c:v>
              </c:pt>
              <c:pt idx="56">
                <c:v>90.773848631339092</c:v>
              </c:pt>
              <c:pt idx="57">
                <c:v>103.74570740121966</c:v>
              </c:pt>
              <c:pt idx="58">
                <c:v>108.0308125531426</c:v>
              </c:pt>
              <c:pt idx="59">
                <c:v>104.15951302113361</c:v>
              </c:pt>
              <c:pt idx="60">
                <c:v>103.40297135090593</c:v>
              </c:pt>
              <c:pt idx="61">
                <c:v>109.8645196276527</c:v>
              </c:pt>
              <c:pt idx="62">
                <c:v>106.17010542613363</c:v>
              </c:pt>
              <c:pt idx="63">
                <c:v>109.49567163839642</c:v>
              </c:pt>
              <c:pt idx="64">
                <c:v>110.93411627671003</c:v>
              </c:pt>
              <c:pt idx="65">
                <c:v>114.72650997574564</c:v>
              </c:pt>
              <c:pt idx="66">
                <c:v>114.38726368574737</c:v>
              </c:pt>
              <c:pt idx="67">
                <c:v>118.56102616311293</c:v>
              </c:pt>
              <c:pt idx="68">
                <c:v>115.8849852415853</c:v>
              </c:pt>
              <c:pt idx="69">
                <c:v>115.62018805030827</c:v>
              </c:pt>
              <c:pt idx="70">
                <c:v>117.99629853493016</c:v>
              </c:pt>
              <c:pt idx="71">
                <c:v>114.49711830187681</c:v>
              </c:pt>
              <c:pt idx="72">
                <c:v>110.49155111520395</c:v>
              </c:pt>
              <c:pt idx="73">
                <c:v>120.70737894821346</c:v>
              </c:pt>
              <c:pt idx="74">
                <c:v>127.85760124758984</c:v>
              </c:pt>
              <c:pt idx="75">
                <c:v>125.04741902976907</c:v>
              </c:pt>
              <c:pt idx="76">
                <c:v>129.00554498431833</c:v>
              </c:pt>
              <c:pt idx="77">
                <c:v>134.14796401848324</c:v>
              </c:pt>
              <c:pt idx="78">
                <c:v>144.64477390700154</c:v>
              </c:pt>
              <c:pt idx="79">
                <c:v>151.21931281539648</c:v>
              </c:pt>
              <c:pt idx="80">
                <c:v>159.66234070781852</c:v>
              </c:pt>
              <c:pt idx="81">
                <c:v>154.7407490555</c:v>
              </c:pt>
              <c:pt idx="82">
                <c:v>159.24355011226601</c:v>
              </c:pt>
              <c:pt idx="83">
                <c:v>150.62544842374027</c:v>
              </c:pt>
              <c:pt idx="84">
                <c:v>145.82140037171351</c:v>
              </c:pt>
              <c:pt idx="85">
                <c:v>150.66996193407297</c:v>
              </c:pt>
              <c:pt idx="86">
                <c:v>150.38353833643632</c:v>
              </c:pt>
              <c:pt idx="87">
                <c:v>150.14999270139981</c:v>
              </c:pt>
              <c:pt idx="88">
                <c:v>145.86200920983325</c:v>
              </c:pt>
              <c:pt idx="89">
                <c:v>145.68857928088275</c:v>
              </c:pt>
              <c:pt idx="90">
                <c:v>151.07730845132403</c:v>
              </c:pt>
              <c:pt idx="91">
                <c:v>157.02431562120194</c:v>
              </c:pt>
              <c:pt idx="92">
                <c:v>157.75542083473425</c:v>
              </c:pt>
              <c:pt idx="93">
                <c:v>154.60267874935209</c:v>
              </c:pt>
              <c:pt idx="94">
                <c:v>161.44972218580341</c:v>
              </c:pt>
              <c:pt idx="95">
                <c:v>157.17679383843395</c:v>
              </c:pt>
              <c:pt idx="96">
                <c:v>163.00553806113842</c:v>
              </c:pt>
              <c:pt idx="97">
                <c:v>150.18776058123888</c:v>
              </c:pt>
              <c:pt idx="98">
                <c:v>143.86560679957162</c:v>
              </c:pt>
              <c:pt idx="99">
                <c:v>150.86840907614757</c:v>
              </c:pt>
              <c:pt idx="100">
                <c:v>158.90637617490654</c:v>
              </c:pt>
              <c:pt idx="101">
                <c:v>155.06672140739224</c:v>
              </c:pt>
              <c:pt idx="102">
                <c:v>158.09796567746392</c:v>
              </c:pt>
              <c:pt idx="103">
                <c:v>150.13093489307948</c:v>
              </c:pt>
              <c:pt idx="104">
                <c:v>138.86586019337727</c:v>
              </c:pt>
              <c:pt idx="105">
                <c:v>110.19033779516526</c:v>
              </c:pt>
              <c:pt idx="106">
                <c:v>123.60656237341561</c:v>
              </c:pt>
              <c:pt idx="107">
                <c:v>125.44434474278357</c:v>
              </c:pt>
              <c:pt idx="108">
                <c:v>132.06128303927591</c:v>
              </c:pt>
              <c:pt idx="109">
                <c:v>136.67920198459333</c:v>
              </c:pt>
              <c:pt idx="110">
                <c:v>132.44036989344514</c:v>
              </c:pt>
              <c:pt idx="111">
                <c:v>135.92805459421913</c:v>
              </c:pt>
              <c:pt idx="112">
                <c:v>126.41988717535351</c:v>
              </c:pt>
              <c:pt idx="113">
                <c:v>146.74618231495555</c:v>
              </c:pt>
              <c:pt idx="114">
                <c:v>155.33068723419814</c:v>
              </c:pt>
              <c:pt idx="115">
                <c:v>155.33317252519387</c:v>
              </c:pt>
              <c:pt idx="116">
                <c:v>168.26372713888114</c:v>
              </c:pt>
              <c:pt idx="117">
                <c:v>170.81561482466941</c:v>
              </c:pt>
              <c:pt idx="118">
                <c:v>177.94375043130287</c:v>
              </c:pt>
              <c:pt idx="119">
                <c:v>222.65382400029483</c:v>
              </c:pt>
              <c:pt idx="120">
                <c:v>213.8687947205392</c:v>
              </c:pt>
              <c:pt idx="121">
                <c:v>226.75118157053089</c:v>
              </c:pt>
              <c:pt idx="122">
                <c:v>241.82560012133982</c:v>
              </c:pt>
              <c:pt idx="123">
                <c:v>230.52823356047119</c:v>
              </c:pt>
              <c:pt idx="124">
                <c:v>234.0606176833183</c:v>
              </c:pt>
              <c:pt idx="125">
                <c:v>233.53772626341379</c:v>
              </c:pt>
              <c:pt idx="126">
                <c:v>252.0264409762357</c:v>
              </c:pt>
              <c:pt idx="127">
                <c:v>259.94964822764661</c:v>
              </c:pt>
              <c:pt idx="128">
                <c:v>285.97060801523406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102.2157340786548</c:v>
              </c:pt>
              <c:pt idx="34">
                <c:v>103.12066047667884</c:v>
              </c:pt>
              <c:pt idx="35">
                <c:v>104.05827128728298</c:v>
              </c:pt>
              <c:pt idx="36">
                <c:v>105.15205573413682</c:v>
              </c:pt>
              <c:pt idx="37">
                <c:v>106.62810253227664</c:v>
              </c:pt>
              <c:pt idx="38">
                <c:v>107.96960345902085</c:v>
              </c:pt>
              <c:pt idx="39">
                <c:v>111.36104125349607</c:v>
              </c:pt>
              <c:pt idx="40">
                <c:v>113.26763703253712</c:v>
              </c:pt>
              <c:pt idx="41">
                <c:v>121.25891052987912</c:v>
              </c:pt>
              <c:pt idx="42">
                <c:v>121.08614683803742</c:v>
              </c:pt>
              <c:pt idx="43">
                <c:v>124.51528424042043</c:v>
              </c:pt>
              <c:pt idx="44">
                <c:v>127.27257756952565</c:v>
              </c:pt>
              <c:pt idx="45">
                <c:v>130.93605040235113</c:v>
              </c:pt>
              <c:pt idx="46">
                <c:v>135.97701472546532</c:v>
              </c:pt>
              <c:pt idx="47">
                <c:v>136.88686301484032</c:v>
              </c:pt>
              <c:pt idx="48">
                <c:v>138.26279765330966</c:v>
              </c:pt>
              <c:pt idx="49">
                <c:v>142.43994166482224</c:v>
              </c:pt>
              <c:pt idx="50">
                <c:v>148.33863929419093</c:v>
              </c:pt>
              <c:pt idx="51">
                <c:v>154.80689612407355</c:v>
              </c:pt>
              <c:pt idx="52">
                <c:v>158.59160388759534</c:v>
              </c:pt>
              <c:pt idx="53">
                <c:v>160.35246901189439</c:v>
              </c:pt>
              <c:pt idx="54">
                <c:v>162.58046662383859</c:v>
              </c:pt>
              <c:pt idx="55">
                <c:v>161.91753087974035</c:v>
              </c:pt>
              <c:pt idx="56">
                <c:v>166.65281330264335</c:v>
              </c:pt>
              <c:pt idx="57">
                <c:v>168.07777732799042</c:v>
              </c:pt>
              <c:pt idx="58">
                <c:v>171.8687393826788</c:v>
              </c:pt>
              <c:pt idx="59">
                <c:v>176.58709760466328</c:v>
              </c:pt>
              <c:pt idx="60">
                <c:v>177.6594102081813</c:v>
              </c:pt>
              <c:pt idx="61">
                <c:v>180.95961141220846</c:v>
              </c:pt>
              <c:pt idx="62">
                <c:v>183.34103989839312</c:v>
              </c:pt>
              <c:pt idx="63">
                <c:v>186.16999214402534</c:v>
              </c:pt>
              <c:pt idx="64">
                <c:v>187.79060192563907</c:v>
              </c:pt>
              <c:pt idx="65">
                <c:v>187.04695114201354</c:v>
              </c:pt>
              <c:pt idx="66">
                <c:v>187.18723635537006</c:v>
              </c:pt>
              <c:pt idx="67">
                <c:v>189.85428009896137</c:v>
              </c:pt>
              <c:pt idx="68">
                <c:v>197.63887514585906</c:v>
              </c:pt>
              <c:pt idx="69">
                <c:v>197.92999720894892</c:v>
              </c:pt>
              <c:pt idx="70">
                <c:v>198.17800349545172</c:v>
              </c:pt>
              <c:pt idx="71">
                <c:v>198.31117911380068</c:v>
              </c:pt>
              <c:pt idx="72">
                <c:v>198.949542799368</c:v>
              </c:pt>
              <c:pt idx="73">
                <c:v>198.94617657310386</c:v>
              </c:pt>
              <c:pt idx="74">
                <c:v>201.90649568051165</c:v>
              </c:pt>
              <c:pt idx="75">
                <c:v>210.23311956237595</c:v>
              </c:pt>
              <c:pt idx="76">
                <c:v>211.41105573128394</c:v>
              </c:pt>
              <c:pt idx="77">
                <c:v>211.43050554841122</c:v>
              </c:pt>
              <c:pt idx="78">
                <c:v>214.14463894813616</c:v>
              </c:pt>
              <c:pt idx="79">
                <c:v>216.02311572098921</c:v>
              </c:pt>
              <c:pt idx="80">
                <c:v>223.37330223339586</c:v>
              </c:pt>
              <c:pt idx="81">
                <c:v>227.56043478376088</c:v>
              </c:pt>
              <c:pt idx="82">
                <c:v>227.63257144158732</c:v>
              </c:pt>
              <c:pt idx="83">
                <c:v>227.41062968443177</c:v>
              </c:pt>
              <c:pt idx="84">
                <c:v>225.46490433685176</c:v>
              </c:pt>
              <c:pt idx="85">
                <c:v>225.24327233588863</c:v>
              </c:pt>
              <c:pt idx="86">
                <c:v>224.68669620994666</c:v>
              </c:pt>
              <c:pt idx="87">
                <c:v>226.95603184166711</c:v>
              </c:pt>
              <c:pt idx="88">
                <c:v>231.52284111438513</c:v>
              </c:pt>
              <c:pt idx="89">
                <c:v>229.33309808312529</c:v>
              </c:pt>
              <c:pt idx="90">
                <c:v>230.26304379585235</c:v>
              </c:pt>
              <c:pt idx="91">
                <c:v>229.10343910729642</c:v>
              </c:pt>
              <c:pt idx="92">
                <c:v>228.47729940821617</c:v>
              </c:pt>
              <c:pt idx="93">
                <c:v>235.0218031724651</c:v>
              </c:pt>
              <c:pt idx="94">
                <c:v>237.78424944695428</c:v>
              </c:pt>
              <c:pt idx="95">
                <c:v>237.12273366499286</c:v>
              </c:pt>
              <c:pt idx="96">
                <c:v>230.92742800252759</c:v>
              </c:pt>
              <c:pt idx="97">
                <c:v>229.42131931709511</c:v>
              </c:pt>
              <c:pt idx="98">
                <c:v>224.89598379356542</c:v>
              </c:pt>
              <c:pt idx="99">
                <c:v>239.40357391612073</c:v>
              </c:pt>
              <c:pt idx="100">
                <c:v>237.86061788223134</c:v>
              </c:pt>
              <c:pt idx="101">
                <c:v>236.91179187749913</c:v>
              </c:pt>
              <c:pt idx="102">
                <c:v>236.9496977641995</c:v>
              </c:pt>
              <c:pt idx="103">
                <c:v>234.20913755985876</c:v>
              </c:pt>
              <c:pt idx="104">
                <c:v>230.68499266699553</c:v>
              </c:pt>
              <c:pt idx="105">
                <c:v>218.50736258909751</c:v>
              </c:pt>
              <c:pt idx="106">
                <c:v>214.48223846284375</c:v>
              </c:pt>
              <c:pt idx="107">
                <c:v>210.98596349366093</c:v>
              </c:pt>
              <c:pt idx="108">
                <c:v>202.51129029801106</c:v>
              </c:pt>
              <c:pt idx="109">
                <c:v>189.23789028671823</c:v>
              </c:pt>
              <c:pt idx="110">
                <c:v>176.74932495513656</c:v>
              </c:pt>
              <c:pt idx="111">
                <c:v>184.04023460953593</c:v>
              </c:pt>
              <c:pt idx="112">
                <c:v>185.2941007279307</c:v>
              </c:pt>
              <c:pt idx="113">
                <c:v>188.07758870906568</c:v>
              </c:pt>
              <c:pt idx="114">
                <c:v>183.29740871443607</c:v>
              </c:pt>
              <c:pt idx="115">
                <c:v>174.99825194007255</c:v>
              </c:pt>
              <c:pt idx="116">
                <c:v>168.16527019482047</c:v>
              </c:pt>
              <c:pt idx="117">
                <c:v>179.66659751925482</c:v>
              </c:pt>
              <c:pt idx="118">
                <c:v>181.12369362513599</c:v>
              </c:pt>
              <c:pt idx="119">
                <c:v>208.30688178898376</c:v>
              </c:pt>
              <c:pt idx="120">
                <c:v>210.28121441457978</c:v>
              </c:pt>
              <c:pt idx="121">
                <c:v>220.39868476492288</c:v>
              </c:pt>
              <c:pt idx="122">
                <c:v>219.91094247553809</c:v>
              </c:pt>
              <c:pt idx="123">
                <c:v>221.65879464633369</c:v>
              </c:pt>
              <c:pt idx="124">
                <c:v>227.36163211499456</c:v>
              </c:pt>
              <c:pt idx="125">
                <c:v>261.39130231691001</c:v>
              </c:pt>
              <c:pt idx="126">
                <c:v>257.19623330602587</c:v>
              </c:pt>
              <c:pt idx="127">
                <c:v>251.82468997342951</c:v>
              </c:pt>
              <c:pt idx="128">
                <c:v>253.68466713357324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101.55764929573317</c:v>
              </c:pt>
              <c:pt idx="34">
                <c:v>102.39329389513489</c:v>
              </c:pt>
              <c:pt idx="35">
                <c:v>103.8725935917774</c:v>
              </c:pt>
              <c:pt idx="36">
                <c:v>104.63548117440848</c:v>
              </c:pt>
              <c:pt idx="37">
                <c:v>105.8743599464778</c:v>
              </c:pt>
              <c:pt idx="38">
                <c:v>107.91731982560316</c:v>
              </c:pt>
              <c:pt idx="39">
                <c:v>106.82503165399555</c:v>
              </c:pt>
              <c:pt idx="40">
                <c:v>109.58303995630312</c:v>
              </c:pt>
              <c:pt idx="41">
                <c:v>111.5844626825308</c:v>
              </c:pt>
              <c:pt idx="42">
                <c:v>110.21224062480577</c:v>
              </c:pt>
              <c:pt idx="43">
                <c:v>114.14833191756036</c:v>
              </c:pt>
              <c:pt idx="44">
                <c:v>112.75689327738739</c:v>
              </c:pt>
              <c:pt idx="45">
                <c:v>112.38508706329188</c:v>
              </c:pt>
              <c:pt idx="46">
                <c:v>112.21231293483883</c:v>
              </c:pt>
              <c:pt idx="47">
                <c:v>111.94510205729956</c:v>
              </c:pt>
              <c:pt idx="48">
                <c:v>112.19411985865092</c:v>
              </c:pt>
              <c:pt idx="49">
                <c:v>113.00188323615885</c:v>
              </c:pt>
              <c:pt idx="50">
                <c:v>113.30048568015128</c:v>
              </c:pt>
              <c:pt idx="51">
                <c:v>113.85574481444597</c:v>
              </c:pt>
              <c:pt idx="52">
                <c:v>115.3966737419087</c:v>
              </c:pt>
              <c:pt idx="53">
                <c:v>114.87965079839722</c:v>
              </c:pt>
              <c:pt idx="54">
                <c:v>111.24700652463795</c:v>
              </c:pt>
              <c:pt idx="55">
                <c:v>114.23163689415878</c:v>
              </c:pt>
              <c:pt idx="56">
                <c:v>114.2497846696822</c:v>
              </c:pt>
              <c:pt idx="57">
                <c:v>116.37602088769179</c:v>
              </c:pt>
              <c:pt idx="58">
                <c:v>117.85141827869845</c:v>
              </c:pt>
              <c:pt idx="59">
                <c:v>117.52601582079654</c:v>
              </c:pt>
              <c:pt idx="60">
                <c:v>120.2601532401837</c:v>
              </c:pt>
              <c:pt idx="61">
                <c:v>121.76628781533034</c:v>
              </c:pt>
              <c:pt idx="62">
                <c:v>120.9117557539338</c:v>
              </c:pt>
              <c:pt idx="63">
                <c:v>123.19897057953699</c:v>
              </c:pt>
              <c:pt idx="64">
                <c:v>123.98047621109929</c:v>
              </c:pt>
              <c:pt idx="65">
                <c:v>122.82228181924627</c:v>
              </c:pt>
              <c:pt idx="66">
                <c:v>124.25915525815768</c:v>
              </c:pt>
              <c:pt idx="67">
                <c:v>125.42129772085809</c:v>
              </c:pt>
              <c:pt idx="68">
                <c:v>126.59904118057614</c:v>
              </c:pt>
              <c:pt idx="69">
                <c:v>127.49593891656018</c:v>
              </c:pt>
              <c:pt idx="70">
                <c:v>129.13832077232627</c:v>
              </c:pt>
              <c:pt idx="71">
                <c:v>130.95812569431743</c:v>
              </c:pt>
              <c:pt idx="72">
                <c:v>130.86301133711109</c:v>
              </c:pt>
              <c:pt idx="73">
                <c:v>133.61963557990936</c:v>
              </c:pt>
              <c:pt idx="74">
                <c:v>135.41089876862335</c:v>
              </c:pt>
              <c:pt idx="75">
                <c:v>136.95136324974726</c:v>
              </c:pt>
              <c:pt idx="76">
                <c:v>135.18905313705335</c:v>
              </c:pt>
              <c:pt idx="77">
                <c:v>134.9789227847526</c:v>
              </c:pt>
              <c:pt idx="78">
                <c:v>140.5752564878791</c:v>
              </c:pt>
              <c:pt idx="79">
                <c:v>142.81654744256289</c:v>
              </c:pt>
              <c:pt idx="80">
                <c:v>144.59087069603254</c:v>
              </c:pt>
              <c:pt idx="81">
                <c:v>147.0387152294052</c:v>
              </c:pt>
              <c:pt idx="82">
                <c:v>146.46649962952401</c:v>
              </c:pt>
              <c:pt idx="83">
                <c:v>145.57156335960025</c:v>
              </c:pt>
              <c:pt idx="84">
                <c:v>145.48238840753038</c:v>
              </c:pt>
              <c:pt idx="85">
                <c:v>147.81988512617849</c:v>
              </c:pt>
              <c:pt idx="86">
                <c:v>147.11919377674738</c:v>
              </c:pt>
              <c:pt idx="87">
                <c:v>148.63363316763824</c:v>
              </c:pt>
              <c:pt idx="88">
                <c:v>149.55585816681329</c:v>
              </c:pt>
              <c:pt idx="89">
                <c:v>154.23252196056228</c:v>
              </c:pt>
              <c:pt idx="90">
                <c:v>156.06053442977293</c:v>
              </c:pt>
              <c:pt idx="91">
                <c:v>159.63697306065507</c:v>
              </c:pt>
              <c:pt idx="92">
                <c:v>160.20190575423896</c:v>
              </c:pt>
              <c:pt idx="93">
                <c:v>162.43321260485411</c:v>
              </c:pt>
              <c:pt idx="94">
                <c:v>164.32455293454609</c:v>
              </c:pt>
              <c:pt idx="95">
                <c:v>165.51141892366485</c:v>
              </c:pt>
              <c:pt idx="96">
                <c:v>169.40799342952005</c:v>
              </c:pt>
              <c:pt idx="97">
                <c:v>168.9662165997608</c:v>
              </c:pt>
              <c:pt idx="98">
                <c:v>171.30211211887772</c:v>
              </c:pt>
              <c:pt idx="99">
                <c:v>171.98961521655517</c:v>
              </c:pt>
              <c:pt idx="100">
                <c:v>171.87785838645632</c:v>
              </c:pt>
              <c:pt idx="101">
                <c:v>172.85828442739759</c:v>
              </c:pt>
              <c:pt idx="102">
                <c:v>174.91558450017507</c:v>
              </c:pt>
              <c:pt idx="103">
                <c:v>177.37763261531543</c:v>
              </c:pt>
              <c:pt idx="104">
                <c:v>176.32531662131959</c:v>
              </c:pt>
              <c:pt idx="105">
                <c:v>164.96966809017823</c:v>
              </c:pt>
              <c:pt idx="106">
                <c:v>172.85442700469642</c:v>
              </c:pt>
              <c:pt idx="107">
                <c:v>183.35266941582091</c:v>
              </c:pt>
              <c:pt idx="108">
                <c:v>184.2581104074354</c:v>
              </c:pt>
              <c:pt idx="109">
                <c:v>186.65199951008174</c:v>
              </c:pt>
              <c:pt idx="110">
                <c:v>188.06408914628742</c:v>
              </c:pt>
              <c:pt idx="111">
                <c:v>188.89856978213319</c:v>
              </c:pt>
              <c:pt idx="112">
                <c:v>191.33883314758754</c:v>
              </c:pt>
              <c:pt idx="113">
                <c:v>195.32416052992241</c:v>
              </c:pt>
              <c:pt idx="114">
                <c:v>200.13383348630759</c:v>
              </c:pt>
              <c:pt idx="115">
                <c:v>201.39592100185251</c:v>
              </c:pt>
              <c:pt idx="116">
                <c:v>199.50287016949781</c:v>
              </c:pt>
              <c:pt idx="117">
                <c:v>197.57946522062355</c:v>
              </c:pt>
              <c:pt idx="118">
                <c:v>200.62059564937655</c:v>
              </c:pt>
              <c:pt idx="119">
                <c:v>210.40583515443254</c:v>
              </c:pt>
              <c:pt idx="120">
                <c:v>209.16535594469673</c:v>
              </c:pt>
              <c:pt idx="121">
                <c:v>211.32405782657807</c:v>
              </c:pt>
              <c:pt idx="122">
                <c:v>213.48243899896582</c:v>
              </c:pt>
              <c:pt idx="123">
                <c:v>210.43500655365457</c:v>
              </c:pt>
              <c:pt idx="124">
                <c:v>208.72406848169868</c:v>
              </c:pt>
              <c:pt idx="125">
                <c:v>209.43303261350036</c:v>
              </c:pt>
              <c:pt idx="126">
                <c:v>214.00904122795436</c:v>
              </c:pt>
              <c:pt idx="127">
                <c:v>214.36002033575087</c:v>
              </c:pt>
              <c:pt idx="128">
                <c:v>212.415781139872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100.46718779198423</c:v>
              </c:pt>
              <c:pt idx="34">
                <c:v>100.9290947319449</c:v>
              </c:pt>
              <c:pt idx="35">
                <c:v>101.41218231945334</c:v>
              </c:pt>
              <c:pt idx="36">
                <c:v>101.88460698896566</c:v>
              </c:pt>
              <c:pt idx="37">
                <c:v>102.37851306362641</c:v>
              </c:pt>
              <c:pt idx="38">
                <c:v>102.87717321237346</c:v>
              </c:pt>
              <c:pt idx="39">
                <c:v>103.36766486601694</c:v>
              </c:pt>
              <c:pt idx="40">
                <c:v>103.88254902428314</c:v>
              </c:pt>
              <c:pt idx="41">
                <c:v>104.38909041259726</c:v>
              </c:pt>
              <c:pt idx="42">
                <c:v>104.92124395567791</c:v>
              </c:pt>
              <c:pt idx="43">
                <c:v>105.46190151906602</c:v>
              </c:pt>
              <c:pt idx="44">
                <c:v>105.95585310623854</c:v>
              </c:pt>
              <c:pt idx="45">
                <c:v>106.5075494886961</c:v>
              </c:pt>
              <c:pt idx="46">
                <c:v>107.04223766686607</c:v>
              </c:pt>
              <c:pt idx="47">
                <c:v>107.60020075174955</c:v>
              </c:pt>
              <c:pt idx="48">
                <c:v>108.14905445517179</c:v>
              </c:pt>
              <c:pt idx="49">
                <c:v>108.72622640753991</c:v>
              </c:pt>
              <c:pt idx="50">
                <c:v>109.31209702322251</c:v>
              </c:pt>
              <c:pt idx="51">
                <c:v>109.88553029036954</c:v>
              </c:pt>
              <c:pt idx="52">
                <c:v>110.48953878107955</c:v>
              </c:pt>
              <c:pt idx="53">
                <c:v>111.08423160597445</c:v>
              </c:pt>
              <c:pt idx="54">
                <c:v>111.70899053441074</c:v>
              </c:pt>
              <c:pt idx="55">
                <c:v>112.34687067899074</c:v>
              </c:pt>
              <c:pt idx="56">
                <c:v>112.95750732866642</c:v>
              </c:pt>
              <c:pt idx="57">
                <c:v>113.62720185615514</c:v>
              </c:pt>
              <c:pt idx="58">
                <c:v>114.29014684340238</c:v>
              </c:pt>
              <c:pt idx="59">
                <c:v>114.99308581699464</c:v>
              </c:pt>
              <c:pt idx="60">
                <c:v>115.68565917080691</c:v>
              </c:pt>
              <c:pt idx="61">
                <c:v>116.41401662951296</c:v>
              </c:pt>
              <c:pt idx="62">
                <c:v>117.15524759543281</c:v>
              </c:pt>
              <c:pt idx="63">
                <c:v>117.8857539658938</c:v>
              </c:pt>
              <c:pt idx="64">
                <c:v>118.65604166116471</c:v>
              </c:pt>
              <c:pt idx="65">
                <c:v>119.41699702877442</c:v>
              </c:pt>
              <c:pt idx="66">
                <c:v>120.22060505107707</c:v>
              </c:pt>
              <c:pt idx="67">
                <c:v>121.0365400079711</c:v>
              </c:pt>
              <c:pt idx="68">
                <c:v>121.78324913606383</c:v>
              </c:pt>
              <c:pt idx="69">
                <c:v>122.61993202796519</c:v>
              </c:pt>
              <c:pt idx="70">
                <c:v>123.43901159628716</c:v>
              </c:pt>
              <c:pt idx="71">
                <c:v>124.29451077534307</c:v>
              </c:pt>
              <c:pt idx="72">
                <c:v>125.13126688029837</c:v>
              </c:pt>
              <c:pt idx="73">
                <c:v>126.00351887991005</c:v>
              </c:pt>
              <c:pt idx="74">
                <c:v>126.87438013791153</c:v>
              </c:pt>
              <c:pt idx="75">
                <c:v>127.71066581801486</c:v>
              </c:pt>
              <c:pt idx="76">
                <c:v>128.56918426434234</c:v>
              </c:pt>
              <c:pt idx="77">
                <c:v>129.39495611766282</c:v>
              </c:pt>
              <c:pt idx="78">
                <c:v>130.25061314662383</c:v>
              </c:pt>
              <c:pt idx="79">
                <c:v>131.10662729987237</c:v>
              </c:pt>
              <c:pt idx="80">
                <c:v>131.88058870911431</c:v>
              </c:pt>
              <c:pt idx="81">
                <c:v>132.74071162732</c:v>
              </c:pt>
              <c:pt idx="82">
                <c:v>133.57541118632716</c:v>
              </c:pt>
              <c:pt idx="83">
                <c:v>134.44031162719688</c:v>
              </c:pt>
              <c:pt idx="84">
                <c:v>135.27777559208624</c:v>
              </c:pt>
              <c:pt idx="85">
                <c:v>136.14103779959825</c:v>
              </c:pt>
              <c:pt idx="86">
                <c:v>137.00343622760275</c:v>
              </c:pt>
              <c:pt idx="87">
                <c:v>137.83834576373371</c:v>
              </c:pt>
              <c:pt idx="88">
                <c:v>138.70396430816527</c:v>
              </c:pt>
              <c:pt idx="89">
                <c:v>139.54636853298567</c:v>
              </c:pt>
              <c:pt idx="90">
                <c:v>140.42192949971115</c:v>
              </c:pt>
              <c:pt idx="91">
                <c:v>141.30172977390799</c:v>
              </c:pt>
              <c:pt idx="92">
                <c:v>142.10064914742003</c:v>
              </c:pt>
              <c:pt idx="93">
                <c:v>142.99077559813605</c:v>
              </c:pt>
              <c:pt idx="94">
                <c:v>143.85705231710395</c:v>
              </c:pt>
              <c:pt idx="95">
                <c:v>144.75510838054285</c:v>
              </c:pt>
              <c:pt idx="96">
                <c:v>145.62561289592091</c:v>
              </c:pt>
              <c:pt idx="97">
                <c:v>146.52495294104224</c:v>
              </c:pt>
              <c:pt idx="98">
                <c:v>147.42211853108094</c:v>
              </c:pt>
              <c:pt idx="99">
                <c:v>148.28467828384055</c:v>
              </c:pt>
              <c:pt idx="100">
                <c:v>149.17038078042967</c:v>
              </c:pt>
              <c:pt idx="101">
                <c:v>150.02391494698733</c:v>
              </c:pt>
              <c:pt idx="102">
                <c:v>150.90323696850595</c:v>
              </c:pt>
              <c:pt idx="103">
                <c:v>151.78214726296596</c:v>
              </c:pt>
              <c:pt idx="104">
                <c:v>152.60361088220623</c:v>
              </c:pt>
              <c:pt idx="105">
                <c:v>153.47834578136468</c:v>
              </c:pt>
              <c:pt idx="106">
                <c:v>154.29868215026849</c:v>
              </c:pt>
              <c:pt idx="107">
                <c:v>155.10387595499773</c:v>
              </c:pt>
              <c:pt idx="108">
                <c:v>155.8407076437671</c:v>
              </c:pt>
              <c:pt idx="109">
                <c:v>156.56292858623405</c:v>
              </c:pt>
              <c:pt idx="110">
                <c:v>157.25583939249682</c:v>
              </c:pt>
              <c:pt idx="111">
                <c:v>157.90102747192219</c:v>
              </c:pt>
              <c:pt idx="112">
                <c:v>158.53792705664503</c:v>
              </c:pt>
              <c:pt idx="113">
                <c:v>159.1249947001094</c:v>
              </c:pt>
              <c:pt idx="114">
                <c:v>159.70656045844652</c:v>
              </c:pt>
              <c:pt idx="115">
                <c:v>160.26982499806263</c:v>
              </c:pt>
              <c:pt idx="116">
                <c:v>160.76799876290377</c:v>
              </c:pt>
              <c:pt idx="117">
                <c:v>161.31116685152242</c:v>
              </c:pt>
              <c:pt idx="118">
                <c:v>161.83145934201087</c:v>
              </c:pt>
              <c:pt idx="119">
                <c:v>168.16569448975167</c:v>
              </c:pt>
              <c:pt idx="120">
                <c:v>168.71267322513449</c:v>
              </c:pt>
              <c:pt idx="121">
                <c:v>169.28632909265062</c:v>
              </c:pt>
              <c:pt idx="122">
                <c:v>169.87208226124446</c:v>
              </c:pt>
              <c:pt idx="123">
                <c:v>170.45190160265321</c:v>
              </c:pt>
              <c:pt idx="124">
                <c:v>171.065248231921</c:v>
              </c:pt>
              <c:pt idx="125">
                <c:v>171.67326910742798</c:v>
              </c:pt>
              <c:pt idx="126">
                <c:v>172.3267270708769</c:v>
              </c:pt>
              <c:pt idx="127">
                <c:v>173.00180186299357</c:v>
              </c:pt>
              <c:pt idx="128">
                <c:v>173.63007832031909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102.94995319538742</c:v>
              </c:pt>
              <c:pt idx="34">
                <c:v>105.50143492145617</c:v>
              </c:pt>
              <c:pt idx="35">
                <c:v>104.91311841753819</c:v>
              </c:pt>
              <c:pt idx="36">
                <c:v>105.71379076248728</c:v>
              </c:pt>
              <c:pt idx="37">
                <c:v>108.25451926955307</c:v>
              </c:pt>
              <c:pt idx="38">
                <c:v>107.73243554093671</c:v>
              </c:pt>
              <c:pt idx="39">
                <c:v>105.37313952950232</c:v>
              </c:pt>
              <c:pt idx="40">
                <c:v>107.74054806413638</c:v>
              </c:pt>
              <c:pt idx="41">
                <c:v>109.51255800841022</c:v>
              </c:pt>
              <c:pt idx="42">
                <c:v>108.60066186466344</c:v>
              </c:pt>
              <c:pt idx="43">
                <c:v>110.86509705246608</c:v>
              </c:pt>
              <c:pt idx="44">
                <c:v>113.34020026242854</c:v>
              </c:pt>
              <c:pt idx="45">
                <c:v>113.4468462874993</c:v>
              </c:pt>
              <c:pt idx="46">
                <c:v>116.01079115604935</c:v>
              </c:pt>
              <c:pt idx="47">
                <c:v>112.14083198075591</c:v>
              </c:pt>
              <c:pt idx="48">
                <c:v>111.26113148140008</c:v>
              </c:pt>
              <c:pt idx="49">
                <c:v>111.09993023440697</c:v>
              </c:pt>
              <c:pt idx="50">
                <c:v>109.0105641161643</c:v>
              </c:pt>
              <c:pt idx="51">
                <c:v>105.71535469967763</c:v>
              </c:pt>
              <c:pt idx="52">
                <c:v>109.35722779080297</c:v>
              </c:pt>
              <c:pt idx="53">
                <c:v>105.66722084136489</c:v>
              </c:pt>
              <c:pt idx="54">
                <c:v>100.35624147840502</c:v>
              </c:pt>
              <c:pt idx="55">
                <c:v>100.44422246180625</c:v>
              </c:pt>
              <c:pt idx="56">
                <c:v>102.13461994409076</c:v>
              </c:pt>
              <c:pt idx="57">
                <c:v>110.12362979141565</c:v>
              </c:pt>
              <c:pt idx="58">
                <c:v>112.94523890743623</c:v>
              </c:pt>
              <c:pt idx="59">
                <c:v>110.9669112217813</c:v>
              </c:pt>
              <c:pt idx="60">
                <c:v>111.47204697281657</c:v>
              </c:pt>
              <c:pt idx="61">
                <c:v>115.51412282997222</c:v>
              </c:pt>
              <c:pt idx="62">
                <c:v>113.47582968270986</c:v>
              </c:pt>
              <c:pt idx="63">
                <c:v>116.03851032446047</c:v>
              </c:pt>
              <c:pt idx="64">
                <c:v>117.17317786938524</c:v>
              </c:pt>
              <c:pt idx="65">
                <c:v>118.99792741828207</c:v>
              </c:pt>
              <c:pt idx="66">
                <c:v>119.39978649063799</c:v>
              </c:pt>
              <c:pt idx="67">
                <c:v>122.0751974734324</c:v>
              </c:pt>
              <c:pt idx="68">
                <c:v>121.19203798671006</c:v>
              </c:pt>
              <c:pt idx="69">
                <c:v>121.47767776559171</c:v>
              </c:pt>
              <c:pt idx="70">
                <c:v>123.35766822529445</c:v>
              </c:pt>
              <c:pt idx="71">
                <c:v>122.22107283976501</c:v>
              </c:pt>
              <c:pt idx="72">
                <c:v>120.22111075828232</c:v>
              </c:pt>
              <c:pt idx="73">
                <c:v>126.70615335282683</c:v>
              </c:pt>
              <c:pt idx="74">
                <c:v>131.14365465283069</c:v>
              </c:pt>
              <c:pt idx="75">
                <c:v>130.32291254398126</c:v>
              </c:pt>
              <c:pt idx="76">
                <c:v>132.05757963409533</c:v>
              </c:pt>
              <c:pt idx="77">
                <c:v>134.79767577593631</c:v>
              </c:pt>
              <c:pt idx="78">
                <c:v>141.92642253743205</c:v>
              </c:pt>
              <c:pt idx="79">
                <c:v>146.017313087274</c:v>
              </c:pt>
              <c:pt idx="80">
                <c:v>150.81022880358054</c:v>
              </c:pt>
              <c:pt idx="81">
                <c:v>149.44852295444809</c:v>
              </c:pt>
              <c:pt idx="82">
                <c:v>151.63639846712746</c:v>
              </c:pt>
              <c:pt idx="83">
                <c:v>147.45160481972349</c:v>
              </c:pt>
              <c:pt idx="84">
                <c:v>145.25679903110972</c:v>
              </c:pt>
              <c:pt idx="85">
                <c:v>148.55724343127844</c:v>
              </c:pt>
              <c:pt idx="86">
                <c:v>148.39299381958293</c:v>
              </c:pt>
              <c:pt idx="87">
                <c:v>148.91689588811354</c:v>
              </c:pt>
              <c:pt idx="88">
                <c:v>147.25474456543995</c:v>
              </c:pt>
              <c:pt idx="89">
                <c:v>148.72748107209745</c:v>
              </c:pt>
              <c:pt idx="90">
                <c:v>152.19350987629085</c:v>
              </c:pt>
              <c:pt idx="91">
                <c:v>156.42603874996635</c:v>
              </c:pt>
              <c:pt idx="92">
                <c:v>157.13315589369577</c:v>
              </c:pt>
              <c:pt idx="93">
                <c:v>156.41643052320413</c:v>
              </c:pt>
              <c:pt idx="94">
                <c:v>160.61602318417803</c:v>
              </c:pt>
              <c:pt idx="95">
                <c:v>159.03915092311922</c:v>
              </c:pt>
              <c:pt idx="96">
                <c:v>163.30259565251097</c:v>
              </c:pt>
              <c:pt idx="97">
                <c:v>156.95597244575657</c:v>
              </c:pt>
              <c:pt idx="98">
                <c:v>154.4956059641282</c:v>
              </c:pt>
              <c:pt idx="99">
                <c:v>158.62252488313604</c:v>
              </c:pt>
              <c:pt idx="100">
                <c:v>163.00663907247295</c:v>
              </c:pt>
              <c:pt idx="101">
                <c:v>161.50276190587482</c:v>
              </c:pt>
              <c:pt idx="102">
                <c:v>163.84725545731541</c:v>
              </c:pt>
              <c:pt idx="103">
                <c:v>160.60161449487686</c:v>
              </c:pt>
              <c:pt idx="104">
                <c:v>154.46424553283208</c:v>
              </c:pt>
              <c:pt idx="105">
                <c:v>135.70871910729991</c:v>
              </c:pt>
              <c:pt idx="106">
                <c:v>146.06126609037466</c:v>
              </c:pt>
              <c:pt idx="107">
                <c:v>149.96081830675959</c:v>
              </c:pt>
              <c:pt idx="108">
                <c:v>154.64285394965722</c:v>
              </c:pt>
              <c:pt idx="109">
                <c:v>158.09270147548409</c:v>
              </c:pt>
              <c:pt idx="110">
                <c:v>156.13998172109456</c:v>
              </c:pt>
              <c:pt idx="111">
                <c:v>158.53184681028114</c:v>
              </c:pt>
              <c:pt idx="112">
                <c:v>153.7294766280211</c:v>
              </c:pt>
              <c:pt idx="113">
                <c:v>167.1625418007022</c:v>
              </c:pt>
              <c:pt idx="114">
                <c:v>173.40901670974861</c:v>
              </c:pt>
              <c:pt idx="115">
                <c:v>173.86078875188016</c:v>
              </c:pt>
              <c:pt idx="116">
                <c:v>180.71503725092495</c:v>
              </c:pt>
              <c:pt idx="117">
                <c:v>181.68483004436473</c:v>
              </c:pt>
              <c:pt idx="118">
                <c:v>186.43182951790786</c:v>
              </c:pt>
              <c:pt idx="119">
                <c:v>213.45118486555776</c:v>
              </c:pt>
              <c:pt idx="120">
                <c:v>209.00154485830976</c:v>
              </c:pt>
              <c:pt idx="121">
                <c:v>216.0853814356341</c:v>
              </c:pt>
              <c:pt idx="122">
                <c:v>224.07969977501384</c:v>
              </c:pt>
              <c:pt idx="123">
                <c:v>218.03889096133648</c:v>
              </c:pt>
              <c:pt idx="124">
                <c:v>219.33448384078358</c:v>
              </c:pt>
              <c:pt idx="125">
                <c:v>219.46890549600687</c:v>
              </c:pt>
              <c:pt idx="126">
                <c:v>229.76202640048999</c:v>
              </c:pt>
              <c:pt idx="127">
                <c:v>233.66671449386578</c:v>
              </c:pt>
              <c:pt idx="128">
                <c:v>244.89564609710709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698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0.73859999999998927</c:v>
                </c:pt>
                <c:pt idx="1">
                  <c:v>10.010000000000009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-2.9483135494666413</c:v>
                </c:pt>
                <c:pt idx="1">
                  <c:v>22.451568143075828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15.357910014774291</c:v>
                </c:pt>
                <c:pt idx="1">
                  <c:v>18.254894383284359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31.314754586270578</c:v>
                </c:pt>
                <c:pt idx="1">
                  <c:v>40.449563735905336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-1.3653256610000275</c:v>
                </c:pt>
                <c:pt idx="1">
                  <c:v>13.468494379999996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-1.129000087584775</c:v>
                </c:pt>
                <c:pt idx="1">
                  <c:v>14.421824688401008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2.243449295391331</c:v>
                </c:pt>
                <c:pt idx="1">
                  <c:v>15.317905524242015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13.478239587344309</c:v>
                </c:pt>
                <c:pt idx="1">
                  <c:v>11.018339758596296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0.81067033221466911</c:v>
                </c:pt>
                <c:pt idx="1">
                  <c:v>10.088703270116305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0.27272989571320849</c:v>
                </c:pt>
                <c:pt idx="1">
                  <c:v>26.51560695934392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8.9701446861641276</c:v>
                </c:pt>
                <c:pt idx="1">
                  <c:v>11.706713038951255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29.135228234751519</c:v>
                </c:pt>
                <c:pt idx="1">
                  <c:v>38.118420322613943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2.2373456564628524</c:v>
                </c:pt>
                <c:pt idx="1">
                  <c:v>17.612976965642702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-3.9768036742512169</c:v>
                </c:pt>
                <c:pt idx="1">
                  <c:v>11.126107207752467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-0.9368577080681284</c:v>
                </c:pt>
                <c:pt idx="1">
                  <c:v>11.730914425150107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5.6262774605141175</c:v>
                </c:pt>
                <c:pt idx="1">
                  <c:v>3.336586831004329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-0.90699711300346042</c:v>
                </c:pt>
                <c:pt idx="1">
                  <c:v>-0.91007972147535421</c:v>
                </c:pt>
                <c:pt idx="2">
                  <c:v>0.53802623447116726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1.4242015641707351</c:v>
                </c:pt>
                <c:pt idx="1">
                  <c:v>1.4259058462762875</c:v>
                </c:pt>
                <c:pt idx="2">
                  <c:v>0.91958079406708748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-0.49964665201289726</c:v>
                </c:pt>
                <c:pt idx="1">
                  <c:v>-0.52355533951798927</c:v>
                </c:pt>
                <c:pt idx="2">
                  <c:v>2.7455475452298428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3.9925350619640421</c:v>
                </c:pt>
                <c:pt idx="1">
                  <c:v>3.9766790659874429</c:v>
                </c:pt>
                <c:pt idx="2">
                  <c:v>6.6367296381244056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3.6646770796172179</c:v>
                </c:pt>
                <c:pt idx="1">
                  <c:v>3.6480120715068898</c:v>
                </c:pt>
                <c:pt idx="2">
                  <c:v>6.4613443485834754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9.0003464747513195</c:v>
                </c:pt>
                <c:pt idx="1">
                  <c:v>9.0199805009730802</c:v>
                </c:pt>
                <c:pt idx="2">
                  <c:v>8.9754829541476298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10.383504823368895</c:v>
                </c:pt>
                <c:pt idx="1">
                  <c:v>10.491680165256456</c:v>
                </c:pt>
                <c:pt idx="2">
                  <c:v>9.6238311928573914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9.1449550534710831</c:v>
                </c:pt>
                <c:pt idx="1">
                  <c:v>9.184435447420336</c:v>
                </c:pt>
                <c:pt idx="2">
                  <c:v>8.9690722420425306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-0.83610407261758279</c:v>
                </c:pt>
                <c:pt idx="1">
                  <c:v>-0.83918888644687328</c:v>
                </c:pt>
                <c:pt idx="2">
                  <c:v>0.60995307235582885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4.7903641892518056</c:v>
                </c:pt>
                <c:pt idx="1">
                  <c:v>4.7921250346887545</c:v>
                </c:pt>
                <c:pt idx="2">
                  <c:v>4.26899558628413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-6.0093243777911471</c:v>
                </c:pt>
                <c:pt idx="1">
                  <c:v>-6.0319091588118106</c:v>
                </c:pt>
                <c:pt idx="2">
                  <c:v>-2.9438277754086029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2.2664954311325092</c:v>
                </c:pt>
                <c:pt idx="1">
                  <c:v>2.2509026086368289</c:v>
                </c:pt>
                <c:pt idx="2">
                  <c:v>4.8668023895195089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7.4510712787322353</c:v>
                </c:pt>
                <c:pt idx="1">
                  <c:v>7.4337975744699136</c:v>
                </c:pt>
                <c:pt idx="2">
                  <c:v>10.349887949234148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5.8607850470965062</c:v>
                </c:pt>
                <c:pt idx="1">
                  <c:v>5.8798535500572013</c:v>
                </c:pt>
                <c:pt idx="2">
                  <c:v>5.836637676053491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6.9499994411127419</c:v>
                </c:pt>
                <c:pt idx="1">
                  <c:v>7.0548099630555638</c:v>
                </c:pt>
                <c:pt idx="2">
                  <c:v>6.2139556410119701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1.5928282621949119</c:v>
                </c:pt>
                <c:pt idx="1">
                  <c:v>1.6295768675724576</c:v>
                </c:pt>
                <c:pt idx="2">
                  <c:v>1.4291154066902401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-0.90699711300346042</c:v>
                </c:pt>
                <c:pt idx="1">
                  <c:v>-0.91007972147535421</c:v>
                </c:pt>
                <c:pt idx="2">
                  <c:v>0.53802623447116726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1.4242015641707351</c:v>
                </c:pt>
                <c:pt idx="1">
                  <c:v>1.4259058462762875</c:v>
                </c:pt>
                <c:pt idx="2">
                  <c:v>0.91958079406708748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-0.49964665201289726</c:v>
                </c:pt>
                <c:pt idx="1">
                  <c:v>-0.52355533951798927</c:v>
                </c:pt>
                <c:pt idx="2">
                  <c:v>2.7455475452298428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3.9925350619640421</c:v>
                </c:pt>
                <c:pt idx="1">
                  <c:v>3.9766790659874429</c:v>
                </c:pt>
                <c:pt idx="2">
                  <c:v>6.6367296381244056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3.6646770796172179</c:v>
                </c:pt>
                <c:pt idx="1">
                  <c:v>3.6480120715068898</c:v>
                </c:pt>
                <c:pt idx="2">
                  <c:v>6.4613443485834754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9.0003464747513195</c:v>
                </c:pt>
                <c:pt idx="1">
                  <c:v>9.0199805009730802</c:v>
                </c:pt>
                <c:pt idx="2">
                  <c:v>8.9754829541476298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10.383504823368895</c:v>
                </c:pt>
                <c:pt idx="1">
                  <c:v>10.491680165256456</c:v>
                </c:pt>
                <c:pt idx="2">
                  <c:v>9.6238311928573914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9.1449550534710831</c:v>
                </c:pt>
                <c:pt idx="1">
                  <c:v>9.184435447420336</c:v>
                </c:pt>
                <c:pt idx="2">
                  <c:v>8.9690722420425306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-0.83610407261758279</c:v>
                </c:pt>
                <c:pt idx="1">
                  <c:v>-0.83918888644687328</c:v>
                </c:pt>
                <c:pt idx="2">
                  <c:v>0.60995307235582885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4.7903641892518056</c:v>
                </c:pt>
                <c:pt idx="1">
                  <c:v>4.7921250346887545</c:v>
                </c:pt>
                <c:pt idx="2">
                  <c:v>4.26899558628413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-6.0093243777911471</c:v>
                </c:pt>
                <c:pt idx="1">
                  <c:v>-6.0319091588118106</c:v>
                </c:pt>
                <c:pt idx="2">
                  <c:v>-2.9438277754086029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2.2664954311325092</c:v>
                </c:pt>
                <c:pt idx="1">
                  <c:v>2.2509026086368289</c:v>
                </c:pt>
                <c:pt idx="2">
                  <c:v>4.8668023895195089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7.4510712787322353</c:v>
                </c:pt>
                <c:pt idx="1">
                  <c:v>7.4337975744699136</c:v>
                </c:pt>
                <c:pt idx="2">
                  <c:v>10.349887949234148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5.8607850470965062</c:v>
                </c:pt>
                <c:pt idx="1">
                  <c:v>5.8798535500572013</c:v>
                </c:pt>
                <c:pt idx="2">
                  <c:v>5.836637676053491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6.9499994411127419</c:v>
                </c:pt>
                <c:pt idx="1">
                  <c:v>7.0548099630555638</c:v>
                </c:pt>
                <c:pt idx="2">
                  <c:v>6.2139556410119701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1.5928282621949119</c:v>
                </c:pt>
                <c:pt idx="1">
                  <c:v>1.6295768675724576</c:v>
                </c:pt>
                <c:pt idx="2">
                  <c:v>1.4291154066902401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>
                <a:latin typeface="+mn-lt"/>
              </a:defRPr>
            </a:pPr>
            <a:r>
              <a:rPr lang="en-US" sz="1100" b="1" i="0" baseline="0">
                <a:effectLst/>
                <a:latin typeface="+mn-lt"/>
              </a:rPr>
              <a:t>IJG Bond Yield Curve versus SA Benchmarks (latest)</a:t>
            </a:r>
            <a:endParaRPr lang="en-NA" sz="11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422054190296156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96466378013994E-2"/>
          <c:y val="9.8661486211861327E-2"/>
          <c:w val="0.87866072252883531"/>
          <c:h val="0.70090928659107699"/>
        </c:manualLayout>
      </c:layout>
      <c:scatterChart>
        <c:scatterStyle val="lineMarker"/>
        <c:varyColors val="0"/>
        <c:ser>
          <c:idx val="1"/>
          <c:order val="0"/>
          <c:tx>
            <c:v>#REF!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11591276090488689"/>
                  <c:y val="-3.0762593348049918E-4"/>
                </c:manualLayout>
              </c:layout>
              <c:tx>
                <c:rich>
                  <a:bodyPr/>
                  <a:lstStyle/>
                  <a:p>
                    <a:fld id="{F7C399D1-ACE2-48E8-B731-5382432C2BA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06F-4733-B554-A7635ECDE6B5}"/>
                </c:ext>
              </c:extLst>
            </c:dLbl>
            <c:dLbl>
              <c:idx val="1"/>
              <c:layout>
                <c:manualLayout>
                  <c:x val="-0.14130958630171228"/>
                  <c:y val="-1.8311540012753955E-2"/>
                </c:manualLayout>
              </c:layout>
              <c:tx>
                <c:rich>
                  <a:bodyPr/>
                  <a:lstStyle/>
                  <a:p>
                    <a:fld id="{FECA6530-10C5-497F-86E1-492833F6D81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06F-4733-B554-A7635ECDE6B5}"/>
                </c:ext>
              </c:extLst>
            </c:dLbl>
            <c:dLbl>
              <c:idx val="2"/>
              <c:layout>
                <c:manualLayout>
                  <c:x val="-9.3690538682664679E-2"/>
                  <c:y val="-4.2316758785118612E-2"/>
                </c:manualLayout>
              </c:layout>
              <c:tx>
                <c:rich>
                  <a:bodyPr/>
                  <a:lstStyle/>
                  <a:p>
                    <a:fld id="{6EAB79CF-60C6-4DDF-80B5-60C7AF2E3FB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06F-4733-B554-A7635ECDE6B5}"/>
                </c:ext>
              </c:extLst>
            </c:dLbl>
            <c:dLbl>
              <c:idx val="3"/>
              <c:layout>
                <c:manualLayout>
                  <c:x val="-8.7341332333458324E-2"/>
                  <c:y val="-3.3314801745481834E-2"/>
                </c:manualLayout>
              </c:layout>
              <c:tx>
                <c:rich>
                  <a:bodyPr/>
                  <a:lstStyle/>
                  <a:p>
                    <a:fld id="{2353B632-BF12-46DC-AD4D-5E907EB03A7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06F-4733-B554-A7635ECDE6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359667-7963-4379-9CCC-DBEE53E19D3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F07E3C-1B4C-4E8E-BFE3-2AD1A32A269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2B1F1F3-1AB4-4543-A6A5-A20FF1F69E2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838370D-B04C-47F1-87BF-FF55922A84D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6F-4733-B554-A7635ECDE6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C4541FA-906D-4A02-9CB7-0A0416A1659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06F-4733-B554-A7635ECDE6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E952FB5-9D44-443A-B39A-CF437EBC2C3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06F-4733-B554-A7635ECDE6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8C6862A-D250-4747-AEBC-838A23CD2F6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06F-4733-B554-A7635ECDE6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295E175-37CA-45BB-BC03-455B74C94CE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06F-4733-B554-A7635ECDE6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0F606C9-19B7-49B9-A0B0-B83B42CC290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06F-4733-B554-A7635ECDE6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D1B7B72-DF17-4352-8682-1792B70543D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1.625</c:v>
              </c:pt>
              <c:pt idx="1">
                <c:v>2.625</c:v>
              </c:pt>
              <c:pt idx="2">
                <c:v>3.125</c:v>
              </c:pt>
              <c:pt idx="3">
                <c:v>4.125</c:v>
              </c:pt>
              <c:pt idx="4">
                <c:v>4.875</c:v>
              </c:pt>
              <c:pt idx="5">
                <c:v>7.875</c:v>
              </c:pt>
              <c:pt idx="6">
                <c:v>10.125</c:v>
              </c:pt>
              <c:pt idx="7">
                <c:v>13.375</c:v>
              </c:pt>
              <c:pt idx="8">
                <c:v>15.375</c:v>
              </c:pt>
              <c:pt idx="9">
                <c:v>18.625</c:v>
              </c:pt>
              <c:pt idx="10">
                <c:v>21.375</c:v>
              </c:pt>
              <c:pt idx="11">
                <c:v>23.375</c:v>
              </c:pt>
              <c:pt idx="12">
                <c:v>26.625</c:v>
              </c:pt>
              <c:pt idx="13">
                <c:v>28.375</c:v>
              </c:pt>
            </c:numLit>
          </c:xVal>
          <c:yVal>
            <c:numLit>
              <c:formatCode>General</c:formatCode>
              <c:ptCount val="14"/>
              <c:pt idx="0">
                <c:v>6.98</c:v>
              </c:pt>
              <c:pt idx="1">
                <c:v>7.38</c:v>
              </c:pt>
              <c:pt idx="2">
                <c:v>7.82</c:v>
              </c:pt>
              <c:pt idx="3">
                <c:v>8.6173699999999993</c:v>
              </c:pt>
              <c:pt idx="4">
                <c:v>8.86</c:v>
              </c:pt>
              <c:pt idx="5">
                <c:v>10.805</c:v>
              </c:pt>
              <c:pt idx="6">
                <c:v>11.98</c:v>
              </c:pt>
              <c:pt idx="7">
                <c:v>12.389999999999999</c:v>
              </c:pt>
              <c:pt idx="8">
                <c:v>13.574999999999999</c:v>
              </c:pt>
              <c:pt idx="9">
                <c:v>13.12</c:v>
              </c:pt>
              <c:pt idx="10">
                <c:v>13.73725</c:v>
              </c:pt>
              <c:pt idx="11">
                <c:v>13.92</c:v>
              </c:pt>
              <c:pt idx="12">
                <c:v>14.21555</c:v>
              </c:pt>
              <c:pt idx="13">
                <c:v>13.5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{"GC23","GC24","GC25","GC26","GC27","GC30","GC32","GC35","GC37","GC40","GC43","GC45","GC48","GC50"}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GC30</c:v>
                  </c:pt>
                  <c:pt idx="6">
                    <c:v>GC32</c:v>
                  </c:pt>
                  <c:pt idx="7">
                    <c:v>GC35</c:v>
                  </c:pt>
                  <c:pt idx="8">
                    <c:v>GC37</c:v>
                  </c:pt>
                  <c:pt idx="9">
                    <c:v>GC40</c:v>
                  </c:pt>
                  <c:pt idx="10">
                    <c:v>GC43</c:v>
                  </c:pt>
                  <c:pt idx="11">
                    <c:v>GC45</c:v>
                  </c:pt>
                  <c:pt idx="12">
                    <c:v>GC48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06F-4733-B554-A7635ECDE6B5}"/>
            </c:ext>
          </c:extLst>
        </c:ser>
        <c:ser>
          <c:idx val="0"/>
          <c:order val="1"/>
          <c:tx>
            <c:v>#REF!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2868559-6D56-407A-A697-4769FE2E8D0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06F-4733-B554-A7635ECDE6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8FE41B-7665-446B-A8CB-879F74209BF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06F-4733-B554-A7635ECDE6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AE9036-AE42-445A-8B3D-AA9CDA5A1F4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06F-4733-B554-A7635ECDE6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369FFEB-16DF-419D-82AC-A6240A0B23D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06F-4733-B554-A7635ECDE6B5}"/>
                </c:ext>
              </c:extLst>
            </c:dLbl>
            <c:dLbl>
              <c:idx val="4"/>
              <c:layout>
                <c:manualLayout>
                  <c:x val="-5.8095238095238151E-2"/>
                  <c:y val="-2.6698245185429736E-2"/>
                </c:manualLayout>
              </c:layout>
              <c:tx>
                <c:rich>
                  <a:bodyPr/>
                  <a:lstStyle/>
                  <a:p>
                    <a:fld id="{9921A053-11FF-4CA4-8B20-917FDF5663C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06F-4733-B554-A7635ECDE6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BC8E067-AFBA-4BB3-8EDA-757AE0DE3F5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06F-4733-B554-A7635ECDE6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AA4DDAD-4656-4213-9298-02AB02D2D88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06F-4733-B554-A7635ECDE6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394F1A-B153-4831-8EFE-12F4BA54969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06F-4733-B554-A7635ECDE6B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8"/>
              <c:pt idx="0">
                <c:v>1</c:v>
              </c:pt>
              <c:pt idx="1">
                <c:v>4.8083333333333336</c:v>
              </c:pt>
              <c:pt idx="2">
                <c:v>9</c:v>
              </c:pt>
              <c:pt idx="3">
                <c:v>14.08611111111111</c:v>
              </c:pt>
              <c:pt idx="4">
                <c:v>14.919444444444444</c:v>
              </c:pt>
              <c:pt idx="5">
                <c:v>19</c:v>
              </c:pt>
              <c:pt idx="6">
                <c:v>21.919444444444444</c:v>
              </c:pt>
              <c:pt idx="7">
                <c:v>25.994444444444444</c:v>
              </c:pt>
            </c:numLit>
          </c:xVal>
          <c:yVal>
            <c:numLit>
              <c:formatCode>General</c:formatCode>
              <c:ptCount val="8"/>
              <c:pt idx="0">
                <c:v>5.32</c:v>
              </c:pt>
              <c:pt idx="1">
                <c:v>7.88</c:v>
              </c:pt>
              <c:pt idx="2">
                <c:v>9.68</c:v>
              </c:pt>
              <c:pt idx="3">
                <c:v>10.28</c:v>
              </c:pt>
              <c:pt idx="4">
                <c:v>10.475</c:v>
              </c:pt>
              <c:pt idx="5">
                <c:v>10.59</c:v>
              </c:pt>
              <c:pt idx="6">
                <c:v>10.65</c:v>
              </c:pt>
              <c:pt idx="7">
                <c:v>10.58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{"R2023","R186","R213","R209","R2037","R214","R2044","R2048"}</c15:f>
                <c15:dlblRangeCache>
                  <c:ptCount val="8"/>
                  <c:pt idx="0">
                    <c:v>R2023</c:v>
                  </c:pt>
                  <c:pt idx="1">
                    <c:v>R186</c:v>
                  </c:pt>
                  <c:pt idx="2">
                    <c:v>R213</c:v>
                  </c:pt>
                  <c:pt idx="3">
                    <c:v>R209</c:v>
                  </c:pt>
                  <c:pt idx="4">
                    <c:v>R2037</c:v>
                  </c:pt>
                  <c:pt idx="5">
                    <c:v>R214</c:v>
                  </c:pt>
                  <c:pt idx="6">
                    <c:v>R2044</c:v>
                  </c:pt>
                  <c:pt idx="7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206F-4733-B554-A7635ECD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453586968925672E-2"/>
          <c:y val="0.85768739537479077"/>
          <c:w val="0.94369428774144248"/>
          <c:h val="0.12131522929712527"/>
        </c:manualLayout>
      </c:layout>
      <c:overlay val="0"/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462643</xdr:colOff>
      <xdr:row>33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5CDB35-BB72-4860-B1A7-75149E54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184322" cy="300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1284767</xdr:colOff>
      <xdr:row>27</xdr:row>
      <xdr:rowOff>66453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E21464-202C-4BAC-AC83-9A5D8D48E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eric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5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5" t="str">
        <f>"Individual Equity Total Returns [N$,%]" &amp; TEXT(Map!$N$16, " mmmm yyyy")</f>
        <v>Individual Equity Total Returns [N$,%] February 2022</v>
      </c>
      <c r="C2" s="435"/>
      <c r="D2" s="435"/>
      <c r="E2" s="435"/>
      <c r="F2" s="435"/>
      <c r="G2" s="435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5"/>
      <c r="C4" s="386" t="s">
        <v>84</v>
      </c>
      <c r="D4" s="386" t="s">
        <v>109</v>
      </c>
      <c r="E4" s="387" t="s">
        <v>8</v>
      </c>
      <c r="F4" s="387" t="s">
        <v>9</v>
      </c>
      <c r="G4" s="387" t="s">
        <v>10</v>
      </c>
      <c r="H4" s="387" t="s">
        <v>11</v>
      </c>
      <c r="I4" s="387" t="s">
        <v>12</v>
      </c>
    </row>
    <row r="5" spans="2:11">
      <c r="B5" s="395" t="s">
        <v>146</v>
      </c>
      <c r="C5" s="396"/>
      <c r="D5" s="397"/>
      <c r="E5" s="398">
        <v>5.950519739556098</v>
      </c>
      <c r="F5" s="398">
        <v>18.992611119386812</v>
      </c>
      <c r="G5" s="398">
        <v>9.8390783717237937</v>
      </c>
      <c r="H5" s="398">
        <v>35.557855770517094</v>
      </c>
      <c r="I5" s="398">
        <v>10.390058049176464</v>
      </c>
      <c r="J5" s="85"/>
    </row>
    <row r="6" spans="2:11">
      <c r="B6" s="87" t="s">
        <v>147</v>
      </c>
      <c r="C6" s="399"/>
      <c r="D6" s="397"/>
      <c r="E6" s="21">
        <v>8.6946276603274075</v>
      </c>
      <c r="F6" s="21">
        <v>22.387349268566261</v>
      </c>
      <c r="G6" s="21">
        <v>11.814089621049259</v>
      </c>
      <c r="H6" s="21">
        <v>38.369956745154994</v>
      </c>
      <c r="I6" s="21">
        <v>13.264197522262084</v>
      </c>
      <c r="J6" s="85"/>
    </row>
    <row r="7" spans="2:11">
      <c r="B7" s="57" t="s">
        <v>148</v>
      </c>
      <c r="C7" s="399">
        <v>1309</v>
      </c>
      <c r="D7" s="400">
        <v>8.5984295452005098E-4</v>
      </c>
      <c r="E7" s="22">
        <v>19</v>
      </c>
      <c r="F7" s="22">
        <v>0</v>
      </c>
      <c r="G7" s="22">
        <v>4.7101449999999998</v>
      </c>
      <c r="H7" s="22">
        <v>35.419269999999997</v>
      </c>
      <c r="I7" s="22">
        <v>1.6304350000000003</v>
      </c>
      <c r="J7" s="85"/>
    </row>
    <row r="8" spans="2:11">
      <c r="B8" s="57" t="s">
        <v>149</v>
      </c>
      <c r="C8" s="399">
        <v>6612</v>
      </c>
      <c r="D8" s="400">
        <v>0.15701899197442687</v>
      </c>
      <c r="E8" s="22">
        <v>7.1463289999999997</v>
      </c>
      <c r="F8" s="22">
        <v>18.430949999999999</v>
      </c>
      <c r="G8" s="22">
        <v>9.5369229999999998</v>
      </c>
      <c r="H8" s="22">
        <v>37.545340000000003</v>
      </c>
      <c r="I8" s="22">
        <v>8.75</v>
      </c>
      <c r="J8" s="85"/>
    </row>
    <row r="9" spans="2:11">
      <c r="B9" s="57" t="s">
        <v>150</v>
      </c>
      <c r="C9" s="399">
        <v>2949</v>
      </c>
      <c r="D9" s="400">
        <v>9.1737278588330934E-4</v>
      </c>
      <c r="E9" s="22">
        <v>-3.3898310000000001E-2</v>
      </c>
      <c r="F9" s="22">
        <v>-3.3898310000000001E-2</v>
      </c>
      <c r="G9" s="22">
        <v>2.2018230000000001</v>
      </c>
      <c r="H9" s="22">
        <v>38.018540000000002</v>
      </c>
      <c r="I9" s="22">
        <v>-3.3898310000000001E-2</v>
      </c>
      <c r="J9" s="85"/>
    </row>
    <row r="10" spans="2:11">
      <c r="B10" s="57" t="s">
        <v>151</v>
      </c>
      <c r="C10" s="399">
        <v>158</v>
      </c>
      <c r="D10" s="400">
        <v>8.4184949585077852E-5</v>
      </c>
      <c r="E10" s="22">
        <v>3.2679739999999997</v>
      </c>
      <c r="F10" s="22">
        <v>-19.796959999999999</v>
      </c>
      <c r="G10" s="22">
        <v>0.35788239999999999</v>
      </c>
      <c r="H10" s="22">
        <v>-11.93953</v>
      </c>
      <c r="I10" s="22">
        <v>-19.38775</v>
      </c>
      <c r="J10" s="85"/>
    </row>
    <row r="11" spans="2:11">
      <c r="B11" s="57" t="s">
        <v>152</v>
      </c>
      <c r="C11" s="399">
        <v>21859</v>
      </c>
      <c r="D11" s="400">
        <v>3.7767212679436647E-2</v>
      </c>
      <c r="E11" s="22">
        <v>14.733359999999998</v>
      </c>
      <c r="F11" s="22">
        <v>31.680720000000001</v>
      </c>
      <c r="G11" s="22">
        <v>21.07929</v>
      </c>
      <c r="H11" s="22">
        <v>71.474149999999995</v>
      </c>
      <c r="I11" s="22">
        <v>24.773099999999999</v>
      </c>
      <c r="J11" s="85"/>
    </row>
    <row r="12" spans="2:11">
      <c r="B12" s="57" t="s">
        <v>153</v>
      </c>
      <c r="C12" s="399">
        <v>596</v>
      </c>
      <c r="D12" s="400">
        <v>2.2624820703902895E-4</v>
      </c>
      <c r="E12" s="22">
        <v>-0.50083469999999997</v>
      </c>
      <c r="F12" s="22">
        <v>-7.4534159999999998</v>
      </c>
      <c r="G12" s="22">
        <v>-5.604514</v>
      </c>
      <c r="H12" s="22">
        <v>-16.814240000000002</v>
      </c>
      <c r="I12" s="22">
        <v>-2.7732459999999999</v>
      </c>
      <c r="J12" s="85"/>
    </row>
    <row r="13" spans="2:11">
      <c r="B13" s="57" t="s">
        <v>154</v>
      </c>
      <c r="C13" s="399">
        <v>16263.999999999998</v>
      </c>
      <c r="D13" s="400">
        <v>0.10442993916504831</v>
      </c>
      <c r="E13" s="22">
        <v>8.8548290000000005</v>
      </c>
      <c r="F13" s="22">
        <v>25.455110000000005</v>
      </c>
      <c r="G13" s="22">
        <v>12.07713</v>
      </c>
      <c r="H13" s="22">
        <v>27.82516</v>
      </c>
      <c r="I13" s="22">
        <v>16.163129999999999</v>
      </c>
      <c r="J13" s="85"/>
    </row>
    <row r="14" spans="2:11">
      <c r="B14" s="87" t="s">
        <v>155</v>
      </c>
      <c r="C14" s="399"/>
      <c r="D14" s="400"/>
      <c r="E14" s="21">
        <v>1.8587360000000002</v>
      </c>
      <c r="F14" s="21">
        <v>6.6396820000000005</v>
      </c>
      <c r="G14" s="21">
        <v>12.182740000000001</v>
      </c>
      <c r="H14" s="21">
        <v>15.05982</v>
      </c>
      <c r="I14" s="21">
        <v>1.8587360000000002</v>
      </c>
      <c r="J14" s="85"/>
    </row>
    <row r="15" spans="2:11">
      <c r="B15" s="57" t="s">
        <v>156</v>
      </c>
      <c r="C15" s="399">
        <v>27400</v>
      </c>
      <c r="D15" s="400">
        <v>5.4443360036925932E-3</v>
      </c>
      <c r="E15" s="22">
        <v>1.8587360000000002</v>
      </c>
      <c r="F15" s="22">
        <v>6.6396819999999996</v>
      </c>
      <c r="G15" s="22">
        <v>12.182740000000001</v>
      </c>
      <c r="H15" s="22">
        <v>15.059820000000002</v>
      </c>
      <c r="I15" s="22">
        <v>1.8587360000000002</v>
      </c>
      <c r="J15" s="85"/>
    </row>
    <row r="16" spans="2:11">
      <c r="B16" s="87" t="s">
        <v>157</v>
      </c>
      <c r="C16" s="399"/>
      <c r="D16" s="400"/>
      <c r="E16" s="21">
        <v>-1.6404090724786751</v>
      </c>
      <c r="F16" s="21">
        <v>11.465635020154833</v>
      </c>
      <c r="G16" s="21">
        <v>-1.1570661120586769</v>
      </c>
      <c r="H16" s="21">
        <v>12.649697580344091</v>
      </c>
      <c r="I16" s="21">
        <v>3.9310724615046824</v>
      </c>
      <c r="J16" s="85"/>
    </row>
    <row r="17" spans="2:10">
      <c r="B17" s="57" t="s">
        <v>158</v>
      </c>
      <c r="C17" s="399">
        <v>1867.0000000000002</v>
      </c>
      <c r="D17" s="400">
        <v>9.1680580612772625E-3</v>
      </c>
      <c r="E17" s="22">
        <v>-7.4826560000000004</v>
      </c>
      <c r="F17" s="22">
        <v>3.6071029999999995</v>
      </c>
      <c r="G17" s="22">
        <v>-5.5639859999999999</v>
      </c>
      <c r="H17" s="22">
        <v>11.79641</v>
      </c>
      <c r="I17" s="22">
        <v>-1.477573</v>
      </c>
      <c r="J17" s="85"/>
    </row>
    <row r="18" spans="2:10">
      <c r="B18" s="57" t="s">
        <v>159</v>
      </c>
      <c r="C18" s="399">
        <v>1260</v>
      </c>
      <c r="D18" s="400">
        <v>2.7816206993354704E-2</v>
      </c>
      <c r="E18" s="22">
        <v>-8.6294409999999999</v>
      </c>
      <c r="F18" s="22">
        <v>3.7037040000000001</v>
      </c>
      <c r="G18" s="22">
        <v>-2.6597529999999998</v>
      </c>
      <c r="H18" s="22">
        <v>14.110799999999998</v>
      </c>
      <c r="I18" s="22">
        <v>-3.8167939999999998</v>
      </c>
      <c r="J18" s="85"/>
    </row>
    <row r="19" spans="2:10">
      <c r="B19" s="57" t="s">
        <v>160</v>
      </c>
      <c r="C19" s="399">
        <v>6466</v>
      </c>
      <c r="D19" s="400">
        <v>5.4857288514952966E-2</v>
      </c>
      <c r="E19" s="22">
        <v>2.8798729999999999</v>
      </c>
      <c r="F19" s="22">
        <v>16.7148</v>
      </c>
      <c r="G19" s="22">
        <v>0.34140290000000001</v>
      </c>
      <c r="H19" s="22">
        <v>12.05143</v>
      </c>
      <c r="I19" s="22">
        <v>8.7636669999999999</v>
      </c>
      <c r="J19" s="85"/>
    </row>
    <row r="20" spans="2:10">
      <c r="B20" s="87" t="s">
        <v>161</v>
      </c>
      <c r="C20" s="399"/>
      <c r="D20" s="400"/>
      <c r="E20" s="21">
        <v>0</v>
      </c>
      <c r="F20" s="21">
        <v>0</v>
      </c>
      <c r="G20" s="21">
        <v>10.606059999999999</v>
      </c>
      <c r="H20" s="21">
        <v>17.74194</v>
      </c>
      <c r="I20" s="21">
        <v>0</v>
      </c>
      <c r="J20" s="85"/>
    </row>
    <row r="21" spans="2:10">
      <c r="B21" s="57" t="s">
        <v>162</v>
      </c>
      <c r="C21" s="399">
        <v>66</v>
      </c>
      <c r="D21" s="400">
        <v>3.3247726924739609E-5</v>
      </c>
      <c r="E21" s="22">
        <v>0</v>
      </c>
      <c r="F21" s="22">
        <v>0</v>
      </c>
      <c r="G21" s="22">
        <v>10.606059999999999</v>
      </c>
      <c r="H21" s="22">
        <v>17.74194</v>
      </c>
      <c r="I21" s="22">
        <v>0</v>
      </c>
      <c r="J21" s="85"/>
    </row>
    <row r="22" spans="2:10">
      <c r="B22" s="87" t="s">
        <v>163</v>
      </c>
      <c r="C22" s="399"/>
      <c r="D22" s="400"/>
      <c r="E22" s="21">
        <v>6.932295630425986</v>
      </c>
      <c r="F22" s="21">
        <v>3.5365303561666908</v>
      </c>
      <c r="G22" s="21">
        <v>7.8545621316374223</v>
      </c>
      <c r="H22" s="21">
        <v>81.465796229696352</v>
      </c>
      <c r="I22" s="21">
        <v>2.2293853107091861</v>
      </c>
      <c r="J22" s="85"/>
    </row>
    <row r="23" spans="2:10">
      <c r="B23" s="57" t="s">
        <v>164</v>
      </c>
      <c r="C23" s="399">
        <v>1000</v>
      </c>
      <c r="D23" s="400">
        <v>4.232441207869871E-4</v>
      </c>
      <c r="E23" s="22">
        <v>16.822430000000001</v>
      </c>
      <c r="F23" s="22">
        <v>0.60362170000000004</v>
      </c>
      <c r="G23" s="22">
        <v>-9.2681900000000006</v>
      </c>
      <c r="H23" s="22">
        <v>-13.282539999999997</v>
      </c>
      <c r="I23" s="22">
        <v>11.2347</v>
      </c>
      <c r="J23" s="85"/>
    </row>
    <row r="24" spans="2:10">
      <c r="B24" s="57" t="s">
        <v>165</v>
      </c>
      <c r="C24" s="399">
        <v>1256</v>
      </c>
      <c r="D24" s="400">
        <v>5.4966604080641194E-3</v>
      </c>
      <c r="E24" s="22">
        <v>6.1707530000000004</v>
      </c>
      <c r="F24" s="22">
        <v>3.762365</v>
      </c>
      <c r="G24" s="22">
        <v>9.1730180000000008</v>
      </c>
      <c r="H24" s="22">
        <v>88.761439999999993</v>
      </c>
      <c r="I24" s="22">
        <v>1.535974</v>
      </c>
      <c r="J24" s="85"/>
    </row>
    <row r="25" spans="2:10">
      <c r="B25" s="87" t="s">
        <v>166</v>
      </c>
      <c r="C25" s="399"/>
      <c r="D25" s="400"/>
      <c r="E25" s="21">
        <v>-0.28696615049868335</v>
      </c>
      <c r="F25" s="21">
        <v>9.7579073085065851</v>
      </c>
      <c r="G25" s="21">
        <v>37.753520084656188</v>
      </c>
      <c r="H25" s="21">
        <v>110.65294985958742</v>
      </c>
      <c r="I25" s="21">
        <v>7.9398174872328905E-2</v>
      </c>
      <c r="J25" s="85"/>
    </row>
    <row r="26" spans="2:10">
      <c r="B26" s="57" t="s">
        <v>167</v>
      </c>
      <c r="C26" s="399">
        <v>77</v>
      </c>
      <c r="D26" s="400">
        <v>4.6188484950736027E-5</v>
      </c>
      <c r="E26" s="22">
        <v>0</v>
      </c>
      <c r="F26" s="22">
        <v>-4.9382720000000004</v>
      </c>
      <c r="G26" s="22">
        <v>5.4794520000000002</v>
      </c>
      <c r="H26" s="22">
        <v>4.0540539999999998</v>
      </c>
      <c r="I26" s="22">
        <v>-3.75</v>
      </c>
      <c r="J26" s="85"/>
    </row>
    <row r="27" spans="2:10">
      <c r="B27" s="57" t="s">
        <v>168</v>
      </c>
      <c r="C27" s="399">
        <v>8645</v>
      </c>
      <c r="D27" s="400">
        <v>1.188733330657552E-2</v>
      </c>
      <c r="E27" s="22">
        <v>-0.31134689999999998</v>
      </c>
      <c r="F27" s="22">
        <v>10.015890000000001</v>
      </c>
      <c r="G27" s="22">
        <v>43.86694</v>
      </c>
      <c r="H27" s="22">
        <v>130.48990000000001</v>
      </c>
      <c r="I27" s="22">
        <v>-0.50638740000000004</v>
      </c>
      <c r="J27" s="85"/>
    </row>
    <row r="28" spans="2:10">
      <c r="B28" s="57" t="s">
        <v>169</v>
      </c>
      <c r="C28" s="399">
        <v>1374</v>
      </c>
      <c r="D28" s="400">
        <v>2.7164382876146984E-3</v>
      </c>
      <c r="E28" s="22">
        <v>-1.857143</v>
      </c>
      <c r="F28" s="22">
        <v>14.499999999999998</v>
      </c>
      <c r="G28" s="22">
        <v>22.83672</v>
      </c>
      <c r="H28" s="22">
        <v>56.289360000000002</v>
      </c>
      <c r="I28" s="22">
        <v>2.2321430000000002</v>
      </c>
      <c r="J28" s="85"/>
    </row>
    <row r="29" spans="2:10">
      <c r="B29" s="57" t="s">
        <v>170</v>
      </c>
      <c r="C29" s="399">
        <v>12790</v>
      </c>
      <c r="D29" s="400">
        <v>2.8812542608718119E-4</v>
      </c>
      <c r="E29" s="22">
        <v>0</v>
      </c>
      <c r="F29" s="22">
        <v>0</v>
      </c>
      <c r="G29" s="22">
        <v>0</v>
      </c>
      <c r="H29" s="22">
        <v>1.618452</v>
      </c>
      <c r="I29" s="22">
        <v>0</v>
      </c>
      <c r="J29" s="85"/>
    </row>
    <row r="30" spans="2:10">
      <c r="B30" s="57" t="s">
        <v>171</v>
      </c>
      <c r="C30" s="399">
        <v>1407</v>
      </c>
      <c r="D30" s="400">
        <v>0</v>
      </c>
      <c r="E30" s="22">
        <v>-0.21276600000000001</v>
      </c>
      <c r="F30" s="22">
        <v>-4.2205579999999996</v>
      </c>
      <c r="G30" s="22">
        <v>6.3492060000000006</v>
      </c>
      <c r="H30" s="22">
        <v>4.2994810000000001</v>
      </c>
      <c r="I30" s="22">
        <v>-2.7643399999999998</v>
      </c>
      <c r="J30" s="85"/>
    </row>
    <row r="31" spans="2:10">
      <c r="B31" s="57" t="s">
        <v>172</v>
      </c>
      <c r="C31" s="399">
        <v>130</v>
      </c>
      <c r="D31" s="400">
        <v>3.3550477703595325E-4</v>
      </c>
      <c r="E31" s="22">
        <v>13.043480000000002</v>
      </c>
      <c r="F31" s="22">
        <v>-27.374300000000002</v>
      </c>
      <c r="G31" s="22">
        <v>-21.212119999999999</v>
      </c>
      <c r="H31" s="22">
        <v>-43.722940000000001</v>
      </c>
      <c r="I31" s="22">
        <v>4</v>
      </c>
      <c r="J31" s="85"/>
    </row>
    <row r="32" spans="2:10">
      <c r="B32" s="87" t="s">
        <v>173</v>
      </c>
      <c r="C32" s="399"/>
      <c r="D32" s="400"/>
      <c r="E32" s="22"/>
      <c r="F32" s="22"/>
      <c r="G32" s="22"/>
      <c r="H32" s="22"/>
      <c r="I32" s="22"/>
      <c r="J32" s="85"/>
    </row>
    <row r="33" spans="2:10">
      <c r="B33" s="57" t="s">
        <v>174</v>
      </c>
      <c r="C33" s="399">
        <v>1277</v>
      </c>
      <c r="D33" s="400">
        <v>2.843224639731733E-4</v>
      </c>
      <c r="E33" s="22">
        <v>-7.8247259999999999E-2</v>
      </c>
      <c r="F33" s="22">
        <v>0.1568628</v>
      </c>
      <c r="G33" s="22">
        <v>7.3027339999999992</v>
      </c>
      <c r="H33" s="22">
        <v>10.51446</v>
      </c>
      <c r="I33" s="22">
        <v>0</v>
      </c>
      <c r="J33" s="85"/>
    </row>
    <row r="34" spans="2:10">
      <c r="B34" s="57" t="s">
        <v>175</v>
      </c>
      <c r="C34" s="399">
        <v>824</v>
      </c>
      <c r="D34" s="400">
        <v>1.1935725445218622E-3</v>
      </c>
      <c r="E34" s="22">
        <v>-7.4157299999999999</v>
      </c>
      <c r="F34" s="22">
        <v>-2.4360200000000001</v>
      </c>
      <c r="G34" s="22">
        <v>0</v>
      </c>
      <c r="H34" s="22">
        <v>0</v>
      </c>
      <c r="I34" s="22">
        <v>-3.9707340000000002</v>
      </c>
      <c r="J34" s="85"/>
    </row>
    <row r="35" spans="2:10">
      <c r="B35" s="87" t="s">
        <v>176</v>
      </c>
      <c r="C35" s="399"/>
      <c r="D35" s="400"/>
      <c r="E35" s="22"/>
      <c r="F35" s="22"/>
      <c r="G35" s="22"/>
      <c r="H35" s="22"/>
      <c r="I35" s="22"/>
      <c r="J35" s="85"/>
    </row>
    <row r="36" spans="2:10" ht="14.25" thickBot="1">
      <c r="B36" s="57" t="s">
        <v>177</v>
      </c>
      <c r="C36" s="399">
        <v>900</v>
      </c>
      <c r="D36" s="400">
        <v>1.0303272569812872E-5</v>
      </c>
      <c r="E36" s="22">
        <v>0</v>
      </c>
      <c r="F36" s="391">
        <v>0</v>
      </c>
      <c r="G36" s="391">
        <v>0</v>
      </c>
      <c r="H36" s="391">
        <v>0</v>
      </c>
      <c r="I36" s="391">
        <v>0</v>
      </c>
      <c r="J36" s="85"/>
    </row>
    <row r="37" spans="2:10">
      <c r="B37" s="401"/>
      <c r="C37" s="402"/>
      <c r="D37" s="403"/>
      <c r="E37" s="401"/>
      <c r="F37" s="404"/>
      <c r="G37" s="404"/>
      <c r="H37" s="404"/>
      <c r="I37" s="404"/>
      <c r="J37" s="85"/>
    </row>
    <row r="38" spans="2:10">
      <c r="B38" s="395" t="s">
        <v>178</v>
      </c>
      <c r="C38" s="396"/>
      <c r="D38" s="400"/>
      <c r="E38" s="398">
        <v>3.4305580000000004</v>
      </c>
      <c r="F38" s="398">
        <v>9.1025030000000005</v>
      </c>
      <c r="G38" s="398">
        <v>9.5039999999999996</v>
      </c>
      <c r="H38" s="398">
        <v>15.14132</v>
      </c>
      <c r="I38" s="398">
        <v>0.55833089999999996</v>
      </c>
      <c r="J38" s="85"/>
    </row>
    <row r="39" spans="2:10">
      <c r="B39" s="388" t="s">
        <v>179</v>
      </c>
      <c r="C39" s="396"/>
      <c r="D39" s="400"/>
      <c r="E39" s="389">
        <v>3.4305580000000004</v>
      </c>
      <c r="F39" s="389">
        <v>9.1025030000000005</v>
      </c>
      <c r="G39" s="389">
        <v>9.5039999999999996</v>
      </c>
      <c r="H39" s="389">
        <v>15.14132</v>
      </c>
      <c r="I39" s="389">
        <v>0.55833089999999996</v>
      </c>
      <c r="J39" s="85"/>
    </row>
    <row r="40" spans="2:10" ht="14.25" thickBot="1">
      <c r="B40" s="405" t="s">
        <v>180</v>
      </c>
      <c r="C40" s="406">
        <v>6844</v>
      </c>
      <c r="D40" s="407">
        <v>1.3181643235488334E-2</v>
      </c>
      <c r="E40" s="408">
        <v>3.4305580000000004</v>
      </c>
      <c r="F40" s="408">
        <v>9.1025030000000005</v>
      </c>
      <c r="G40" s="408">
        <v>9.5039999999999996</v>
      </c>
      <c r="H40" s="408">
        <v>15.14132</v>
      </c>
      <c r="I40" s="408">
        <v>0.55833089999999996</v>
      </c>
      <c r="J40" s="85"/>
    </row>
    <row r="41" spans="2:10">
      <c r="B41" s="401"/>
      <c r="C41" s="402"/>
      <c r="D41" s="403"/>
      <c r="E41" s="401"/>
      <c r="F41" s="404"/>
      <c r="G41" s="404"/>
      <c r="H41" s="404"/>
      <c r="I41" s="404"/>
      <c r="J41" s="85"/>
    </row>
    <row r="42" spans="2:10">
      <c r="B42" s="395" t="s">
        <v>181</v>
      </c>
      <c r="C42" s="396"/>
      <c r="D42" s="397"/>
      <c r="E42" s="398">
        <v>15.188462382863431</v>
      </c>
      <c r="F42" s="398">
        <v>29.266143482726623</v>
      </c>
      <c r="G42" s="398">
        <v>27.645558953628559</v>
      </c>
      <c r="H42" s="398">
        <v>45.956788826886331</v>
      </c>
      <c r="I42" s="398">
        <v>18.604279248796438</v>
      </c>
      <c r="J42" s="85"/>
    </row>
    <row r="43" spans="2:10">
      <c r="B43" s="388" t="s">
        <v>182</v>
      </c>
      <c r="C43" s="396"/>
      <c r="D43" s="397"/>
      <c r="E43" s="389">
        <v>15.188462382863431</v>
      </c>
      <c r="F43" s="389">
        <v>29.266143482726623</v>
      </c>
      <c r="G43" s="389">
        <v>27.645558953628559</v>
      </c>
      <c r="H43" s="389">
        <v>45.956788826886331</v>
      </c>
      <c r="I43" s="389">
        <v>18.604279248796438</v>
      </c>
      <c r="J43" s="85"/>
    </row>
    <row r="44" spans="2:10">
      <c r="B44" s="390" t="s">
        <v>183</v>
      </c>
      <c r="C44" s="396">
        <v>78198</v>
      </c>
      <c r="D44" s="400">
        <v>0.46041776546726132</v>
      </c>
      <c r="E44" s="391">
        <v>15.412879999999998</v>
      </c>
      <c r="F44" s="391">
        <v>31.476029999999998</v>
      </c>
      <c r="G44" s="391">
        <v>27.524460000000001</v>
      </c>
      <c r="H44" s="391">
        <v>46.357860000000002</v>
      </c>
      <c r="I44" s="391">
        <v>19.987110000000001</v>
      </c>
      <c r="J44" s="85"/>
    </row>
    <row r="45" spans="2:10">
      <c r="B45" s="390" t="s">
        <v>184</v>
      </c>
      <c r="C45" s="396">
        <v>849</v>
      </c>
      <c r="D45" s="400">
        <v>9.365029743634342E-3</v>
      </c>
      <c r="E45" s="391">
        <v>7.741117</v>
      </c>
      <c r="F45" s="391">
        <v>-22.03857</v>
      </c>
      <c r="G45" s="391">
        <v>55.210239999999999</v>
      </c>
      <c r="H45" s="391">
        <v>84.216350000000006</v>
      </c>
      <c r="I45" s="391">
        <v>-16.437010000000001</v>
      </c>
      <c r="J45" s="85"/>
    </row>
    <row r="46" spans="2:10">
      <c r="B46" s="390" t="s">
        <v>185</v>
      </c>
      <c r="C46" s="396">
        <v>25</v>
      </c>
      <c r="D46" s="400">
        <v>1.1332218069984389E-4</v>
      </c>
      <c r="E46" s="391">
        <v>-24.242419999999999</v>
      </c>
      <c r="F46" s="391">
        <v>-16.66667</v>
      </c>
      <c r="G46" s="391">
        <v>-10.71429</v>
      </c>
      <c r="H46" s="391">
        <v>-58.333329999999997</v>
      </c>
      <c r="I46" s="391">
        <v>8.6956520000000008</v>
      </c>
      <c r="J46" s="85"/>
    </row>
    <row r="47" spans="2:10">
      <c r="B47" s="390" t="s">
        <v>186</v>
      </c>
      <c r="C47" s="396">
        <v>960</v>
      </c>
      <c r="D47" s="400">
        <v>4.5047378690558204E-4</v>
      </c>
      <c r="E47" s="391">
        <v>10.47181</v>
      </c>
      <c r="F47" s="391">
        <v>-20.265779999999999</v>
      </c>
      <c r="G47" s="391">
        <v>3.225806</v>
      </c>
      <c r="H47" s="391">
        <v>57.894739999999999</v>
      </c>
      <c r="I47" s="391">
        <v>-7.4252649999999987</v>
      </c>
      <c r="J47" s="85"/>
    </row>
    <row r="48" spans="2:10">
      <c r="B48" s="390" t="s">
        <v>187</v>
      </c>
      <c r="C48" s="396">
        <v>882</v>
      </c>
      <c r="D48" s="400">
        <v>1.2401330119385511E-3</v>
      </c>
      <c r="E48" s="391">
        <v>8.2208590000000008</v>
      </c>
      <c r="F48" s="391">
        <v>-21.877770000000002</v>
      </c>
      <c r="G48" s="391">
        <v>4.0094339999999997</v>
      </c>
      <c r="H48" s="391">
        <v>20.656639999999999</v>
      </c>
      <c r="I48" s="391">
        <v>-11.17825</v>
      </c>
      <c r="J48" s="85"/>
    </row>
    <row r="49" spans="2:10">
      <c r="B49" s="390" t="s">
        <v>188</v>
      </c>
      <c r="C49" s="396">
        <v>231</v>
      </c>
      <c r="D49" s="400">
        <v>9.6476461405444825E-4</v>
      </c>
      <c r="E49" s="391">
        <v>-6.0975609999999998</v>
      </c>
      <c r="F49" s="391">
        <v>-33.237000000000002</v>
      </c>
      <c r="G49" s="391">
        <v>22.872340000000001</v>
      </c>
      <c r="H49" s="392">
        <v>50.98039</v>
      </c>
      <c r="I49" s="391">
        <v>-25.961539999999999</v>
      </c>
      <c r="J49" s="85"/>
    </row>
    <row r="50" spans="2:10">
      <c r="B50" s="390" t="s">
        <v>189</v>
      </c>
      <c r="C50" s="396">
        <v>518</v>
      </c>
      <c r="D50" s="400">
        <v>5.2156604744482422E-4</v>
      </c>
      <c r="E50" s="391">
        <v>5.2845529999999998</v>
      </c>
      <c r="F50" s="391">
        <v>-8.3185839999999995</v>
      </c>
      <c r="G50" s="391">
        <v>19.354839999999999</v>
      </c>
      <c r="H50" s="392">
        <v>225.78620000000004</v>
      </c>
      <c r="I50" s="391">
        <v>-3.5381749999999998</v>
      </c>
      <c r="J50" s="85"/>
    </row>
    <row r="51" spans="2:10" ht="14.25" thickBot="1">
      <c r="B51" s="405" t="s">
        <v>190</v>
      </c>
      <c r="C51" s="406">
        <v>6249</v>
      </c>
      <c r="D51" s="407">
        <v>1.1472835617662398E-2</v>
      </c>
      <c r="E51" s="408">
        <v>15.829470000000001</v>
      </c>
      <c r="F51" s="408">
        <v>-2.6487050000000001</v>
      </c>
      <c r="G51" s="408">
        <v>14.675850000000001</v>
      </c>
      <c r="H51" s="408">
        <v>-6.6706130000000003</v>
      </c>
      <c r="I51" s="408">
        <v>0.80658169999999996</v>
      </c>
      <c r="J51" s="85"/>
    </row>
    <row r="52" spans="2:10">
      <c r="B52" s="393"/>
      <c r="C52" s="396"/>
      <c r="D52" s="397"/>
      <c r="E52" s="393"/>
      <c r="F52" s="394"/>
      <c r="G52" s="394"/>
      <c r="H52" s="394"/>
      <c r="I52" s="394"/>
      <c r="J52" s="85"/>
    </row>
    <row r="53" spans="2:10">
      <c r="B53" s="409" t="s">
        <v>191</v>
      </c>
      <c r="C53" s="399"/>
      <c r="D53" s="400"/>
      <c r="E53" s="410">
        <v>5.1266682822936804</v>
      </c>
      <c r="F53" s="410">
        <v>11.492007156996017</v>
      </c>
      <c r="G53" s="410">
        <v>21.061959046085782</v>
      </c>
      <c r="H53" s="410">
        <v>64.944206074816321</v>
      </c>
      <c r="I53" s="410">
        <v>6.7152764224583663</v>
      </c>
      <c r="J53" s="85"/>
    </row>
    <row r="54" spans="2:10">
      <c r="B54" s="409" t="s">
        <v>192</v>
      </c>
      <c r="C54" s="399"/>
      <c r="D54" s="400"/>
      <c r="E54" s="23"/>
      <c r="F54" s="23"/>
      <c r="G54" s="23"/>
      <c r="H54" s="23"/>
      <c r="I54" s="23"/>
      <c r="J54" s="85"/>
    </row>
    <row r="55" spans="2:10">
      <c r="B55" s="87" t="s">
        <v>193</v>
      </c>
      <c r="C55" s="411"/>
      <c r="D55" s="400"/>
      <c r="E55" s="21">
        <v>-7.6454669999999991</v>
      </c>
      <c r="F55" s="21">
        <v>-10.28342</v>
      </c>
      <c r="G55" s="21">
        <v>25.673030000000001</v>
      </c>
      <c r="H55" s="21">
        <v>53.981590000000004</v>
      </c>
      <c r="I55" s="21">
        <v>-9.7882069999999999</v>
      </c>
      <c r="J55" s="85"/>
    </row>
    <row r="56" spans="2:10">
      <c r="B56" s="57" t="s">
        <v>194</v>
      </c>
      <c r="C56" s="399">
        <v>12285</v>
      </c>
      <c r="D56" s="400">
        <v>1.1500906498571472E-2</v>
      </c>
      <c r="E56" s="22">
        <v>-7.645467</v>
      </c>
      <c r="F56" s="22">
        <v>-10.28342</v>
      </c>
      <c r="G56" s="22">
        <v>25.673030000000001</v>
      </c>
      <c r="H56" s="22">
        <v>53.981590000000004</v>
      </c>
      <c r="I56" s="22">
        <v>-9.7882069999999999</v>
      </c>
      <c r="J56" s="85"/>
    </row>
    <row r="57" spans="2:10">
      <c r="B57" s="409" t="s">
        <v>195</v>
      </c>
      <c r="C57" s="399"/>
      <c r="D57" s="400"/>
      <c r="E57" s="23"/>
      <c r="F57" s="23"/>
      <c r="G57" s="23"/>
      <c r="H57" s="23"/>
      <c r="I57" s="23"/>
      <c r="J57" s="85"/>
    </row>
    <row r="58" spans="2:10">
      <c r="B58" s="87" t="s">
        <v>196</v>
      </c>
      <c r="C58" s="411"/>
      <c r="D58" s="400"/>
      <c r="E58" s="21">
        <v>-2.971498</v>
      </c>
      <c r="F58" s="21">
        <v>-3.9039039999999998</v>
      </c>
      <c r="G58" s="21">
        <v>41.13496</v>
      </c>
      <c r="H58" s="21">
        <v>57.584960000000009</v>
      </c>
      <c r="I58" s="21">
        <v>-3.0107089999999999</v>
      </c>
      <c r="J58" s="85"/>
    </row>
    <row r="59" spans="2:10">
      <c r="B59" s="57" t="s">
        <v>197</v>
      </c>
      <c r="C59" s="399">
        <v>4800</v>
      </c>
      <c r="D59" s="400">
        <v>2.4009160119019394E-3</v>
      </c>
      <c r="E59" s="22">
        <v>-2.971498</v>
      </c>
      <c r="F59" s="22">
        <v>-3.9039039999999998</v>
      </c>
      <c r="G59" s="22">
        <v>41.13496</v>
      </c>
      <c r="H59" s="22">
        <v>57.584960000000009</v>
      </c>
      <c r="I59" s="22">
        <v>-3.0107089999999999</v>
      </c>
      <c r="J59" s="85"/>
    </row>
    <row r="60" spans="2:10">
      <c r="B60" s="87" t="s">
        <v>198</v>
      </c>
      <c r="C60" s="411"/>
      <c r="D60" s="400"/>
      <c r="E60" s="21">
        <v>-5.5458360000000004</v>
      </c>
      <c r="F60" s="21">
        <v>-8.4915260000000004</v>
      </c>
      <c r="G60" s="21">
        <v>-18.81203</v>
      </c>
      <c r="H60" s="21">
        <v>-17.892230000000001</v>
      </c>
      <c r="I60" s="21">
        <v>-2.790781</v>
      </c>
      <c r="J60" s="85"/>
    </row>
    <row r="61" spans="2:10">
      <c r="B61" s="57" t="s">
        <v>199</v>
      </c>
      <c r="C61" s="399">
        <v>5399</v>
      </c>
      <c r="D61" s="400">
        <v>1.7462798119926069E-3</v>
      </c>
      <c r="E61" s="22">
        <v>-5.5458360000000004</v>
      </c>
      <c r="F61" s="22">
        <v>-8.4915260000000004</v>
      </c>
      <c r="G61" s="22">
        <v>-18.81203</v>
      </c>
      <c r="H61" s="22">
        <v>-17.892230000000001</v>
      </c>
      <c r="I61" s="22">
        <v>-2.790781</v>
      </c>
      <c r="J61" s="85"/>
    </row>
    <row r="62" spans="2:10">
      <c r="B62" s="409" t="s">
        <v>200</v>
      </c>
      <c r="C62" s="399"/>
      <c r="D62" s="400"/>
      <c r="E62" s="23"/>
      <c r="F62" s="23"/>
      <c r="G62" s="23"/>
      <c r="H62" s="23"/>
      <c r="I62" s="23"/>
      <c r="J62" s="85"/>
    </row>
    <row r="63" spans="2:10">
      <c r="B63" s="87" t="s">
        <v>201</v>
      </c>
      <c r="C63" s="411"/>
      <c r="D63" s="400"/>
      <c r="E63" s="21">
        <v>2.6790517683005142</v>
      </c>
      <c r="F63" s="60">
        <v>17.774546414474869</v>
      </c>
      <c r="G63" s="60">
        <v>-10.815410721065877</v>
      </c>
      <c r="H63" s="60">
        <v>28.781918037114465</v>
      </c>
      <c r="I63" s="60">
        <v>12.080916160631677</v>
      </c>
      <c r="J63" s="85"/>
    </row>
    <row r="64" spans="2:10">
      <c r="B64" s="57" t="s">
        <v>202</v>
      </c>
      <c r="C64" s="399">
        <v>175</v>
      </c>
      <c r="D64" s="400">
        <v>1.3590607798641005E-5</v>
      </c>
      <c r="E64" s="22">
        <v>0</v>
      </c>
      <c r="F64" s="22">
        <v>-2.7777780000000001</v>
      </c>
      <c r="G64" s="22">
        <v>-2.7777780000000001</v>
      </c>
      <c r="H64" s="22">
        <v>21.069179999999999</v>
      </c>
      <c r="I64" s="22">
        <v>0</v>
      </c>
      <c r="J64" s="85"/>
    </row>
    <row r="65" spans="2:10">
      <c r="B65" s="57" t="s">
        <v>203</v>
      </c>
      <c r="C65" s="399">
        <v>5857</v>
      </c>
      <c r="D65" s="400">
        <v>1.1113359858198583E-2</v>
      </c>
      <c r="E65" s="22">
        <v>2.682328</v>
      </c>
      <c r="F65" s="22">
        <v>17.799679999999999</v>
      </c>
      <c r="G65" s="22">
        <v>-10.825240000000001</v>
      </c>
      <c r="H65" s="22">
        <v>28.791349999999998</v>
      </c>
      <c r="I65" s="22">
        <v>12.095689999999999</v>
      </c>
      <c r="J65" s="85"/>
    </row>
    <row r="66" spans="2:10">
      <c r="B66" s="409" t="s">
        <v>204</v>
      </c>
      <c r="C66" s="399"/>
      <c r="D66" s="400"/>
      <c r="E66" s="23"/>
      <c r="F66" s="23"/>
      <c r="G66" s="23"/>
      <c r="H66" s="23"/>
      <c r="I66" s="23"/>
      <c r="J66" s="85"/>
    </row>
    <row r="67" spans="2:10">
      <c r="B67" s="87" t="s">
        <v>205</v>
      </c>
      <c r="C67" s="399"/>
      <c r="D67" s="400"/>
      <c r="E67" s="21">
        <v>9.0424260000000007</v>
      </c>
      <c r="F67" s="60">
        <v>16.149319999999999</v>
      </c>
      <c r="G67" s="60">
        <v>27.024080000000001</v>
      </c>
      <c r="H67" s="60">
        <v>77.690929999999994</v>
      </c>
      <c r="I67" s="60">
        <v>9.8532089999999997</v>
      </c>
      <c r="J67" s="85"/>
    </row>
    <row r="68" spans="2:10">
      <c r="B68" s="57" t="s">
        <v>206</v>
      </c>
      <c r="C68" s="399">
        <v>22900</v>
      </c>
      <c r="D68" s="400">
        <v>5.4192790398125655E-2</v>
      </c>
      <c r="E68" s="22">
        <v>9.0424260000000007</v>
      </c>
      <c r="F68" s="22">
        <v>16.149319999999999</v>
      </c>
      <c r="G68" s="22">
        <v>27.024080000000001</v>
      </c>
      <c r="H68" s="22">
        <v>77.690929999999994</v>
      </c>
      <c r="I68" s="22">
        <v>9.8532089999999997</v>
      </c>
      <c r="J68" s="85">
        <f>+I70-G70</f>
        <v>0</v>
      </c>
    </row>
    <row r="69" spans="2:10">
      <c r="B69" s="395"/>
      <c r="C69" s="396"/>
      <c r="D69" s="397"/>
      <c r="E69" s="398"/>
      <c r="F69" s="398"/>
      <c r="G69" s="398"/>
      <c r="H69" s="398"/>
      <c r="I69" s="398"/>
    </row>
    <row r="70" spans="2:10">
      <c r="B70" s="62" t="s">
        <v>97</v>
      </c>
    </row>
    <row r="72" spans="2:10">
      <c r="D72" s="101"/>
    </row>
    <row r="75" spans="2:10">
      <c r="B75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3" t="s">
        <v>0</v>
      </c>
      <c r="F11" s="434"/>
      <c r="G11" s="434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139</v>
      </c>
      <c r="H12" s="119"/>
      <c r="I12" s="119"/>
      <c r="J12" s="120"/>
      <c r="K12" s="119"/>
      <c r="L12" s="121"/>
      <c r="N12" s="119"/>
      <c r="O12" s="436" t="s">
        <v>121</v>
      </c>
      <c r="P12" s="436"/>
      <c r="Q12" s="436"/>
      <c r="R12" s="437"/>
      <c r="S12" s="114"/>
    </row>
    <row r="13" spans="4:20" ht="15.75">
      <c r="D13" s="113"/>
      <c r="E13" s="122" t="s">
        <v>131</v>
      </c>
      <c r="F13" s="123"/>
      <c r="G13" s="123" t="s">
        <v>140</v>
      </c>
      <c r="H13" s="123"/>
      <c r="I13" s="123"/>
      <c r="J13" s="120"/>
      <c r="K13" s="123"/>
      <c r="L13" s="124"/>
      <c r="N13" s="123"/>
      <c r="O13" s="123" t="s">
        <v>96</v>
      </c>
      <c r="P13" s="412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3" t="s">
        <v>141</v>
      </c>
      <c r="H14" s="127"/>
      <c r="I14" s="127"/>
      <c r="J14" s="127"/>
      <c r="K14" s="127"/>
      <c r="L14" s="128"/>
      <c r="M14" s="128"/>
      <c r="N14" s="127"/>
      <c r="O14" s="413" t="s">
        <v>122</v>
      </c>
      <c r="P14" s="413"/>
      <c r="Q14" s="127"/>
      <c r="R14" s="129"/>
      <c r="S14" s="114"/>
    </row>
    <row r="15" spans="4:20">
      <c r="D15" s="113"/>
      <c r="S15" s="114"/>
    </row>
    <row r="16" spans="4:20" ht="21">
      <c r="D16" s="113"/>
      <c r="E16" s="435" t="s">
        <v>1</v>
      </c>
      <c r="F16" s="435"/>
      <c r="G16" s="435"/>
      <c r="H16" s="435"/>
      <c r="I16" s="435"/>
      <c r="J16" s="435"/>
      <c r="K16" s="435"/>
      <c r="L16" s="435"/>
      <c r="M16" s="435"/>
      <c r="N16" s="432">
        <v>44620</v>
      </c>
      <c r="O16" s="432"/>
      <c r="P16" s="432"/>
      <c r="Q16" s="432"/>
      <c r="R16" s="432"/>
      <c r="S16" s="114"/>
    </row>
    <row r="17" spans="4:19">
      <c r="D17" s="113"/>
      <c r="E17" s="429"/>
      <c r="F17" s="429"/>
      <c r="G17" s="429"/>
      <c r="H17" s="429"/>
      <c r="I17" s="429"/>
      <c r="J17" s="429"/>
      <c r="K17" s="429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9"/>
      <c r="F18" s="429"/>
      <c r="G18" s="429"/>
      <c r="H18" s="429"/>
      <c r="I18" s="429"/>
      <c r="J18" s="429"/>
      <c r="K18" s="429"/>
      <c r="L18" s="130"/>
      <c r="N18" s="430" t="s">
        <v>5</v>
      </c>
      <c r="O18" s="430"/>
      <c r="Q18" s="430" t="s">
        <v>2</v>
      </c>
      <c r="R18" s="430"/>
      <c r="S18" s="114"/>
    </row>
    <row r="19" spans="4:19" ht="13.5" customHeight="1">
      <c r="D19" s="113"/>
      <c r="E19" s="429"/>
      <c r="F19" s="429"/>
      <c r="G19" s="429"/>
      <c r="H19" s="429"/>
      <c r="I19" s="429"/>
      <c r="J19" s="429"/>
      <c r="K19" s="429"/>
      <c r="L19" s="130"/>
      <c r="N19" s="430"/>
      <c r="O19" s="430"/>
      <c r="Q19" s="430"/>
      <c r="R19" s="430"/>
      <c r="S19" s="114"/>
    </row>
    <row r="20" spans="4:19">
      <c r="D20" s="113"/>
      <c r="E20" s="429"/>
      <c r="F20" s="429"/>
      <c r="G20" s="429"/>
      <c r="H20" s="429"/>
      <c r="I20" s="429"/>
      <c r="J20" s="429"/>
      <c r="K20" s="429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29"/>
      <c r="F21" s="429"/>
      <c r="G21" s="429"/>
      <c r="H21" s="429"/>
      <c r="I21" s="429"/>
      <c r="J21" s="429"/>
      <c r="K21" s="429"/>
      <c r="L21" s="130"/>
      <c r="M21" s="131"/>
      <c r="N21" s="131"/>
      <c r="O21" s="130"/>
      <c r="Q21" s="419" t="s">
        <v>30</v>
      </c>
      <c r="R21" s="419"/>
      <c r="S21" s="114"/>
    </row>
    <row r="22" spans="4:19" ht="15">
      <c r="D22" s="113"/>
      <c r="E22" s="429"/>
      <c r="F22" s="429"/>
      <c r="G22" s="429"/>
      <c r="H22" s="429"/>
      <c r="I22" s="429"/>
      <c r="J22" s="429"/>
      <c r="K22" s="429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9"/>
      <c r="F23" s="429"/>
      <c r="G23" s="429"/>
      <c r="H23" s="429"/>
      <c r="I23" s="429"/>
      <c r="J23" s="429"/>
      <c r="K23" s="429"/>
      <c r="L23" s="130"/>
      <c r="N23" s="431" t="s">
        <v>4</v>
      </c>
      <c r="O23" s="431"/>
      <c r="Q23" s="430" t="s">
        <v>3</v>
      </c>
      <c r="R23" s="430"/>
      <c r="S23" s="114"/>
    </row>
    <row r="24" spans="4:19" ht="13.15" customHeight="1">
      <c r="D24" s="113"/>
      <c r="E24" s="429"/>
      <c r="F24" s="429"/>
      <c r="G24" s="429"/>
      <c r="H24" s="429"/>
      <c r="I24" s="429"/>
      <c r="J24" s="429"/>
      <c r="K24" s="429"/>
      <c r="L24" s="130"/>
      <c r="N24" s="431"/>
      <c r="O24" s="431"/>
      <c r="Q24" s="430"/>
      <c r="R24" s="430"/>
      <c r="S24" s="114"/>
    </row>
    <row r="25" spans="4:19" ht="13.15" customHeight="1">
      <c r="D25" s="113"/>
      <c r="E25" s="429"/>
      <c r="F25" s="429"/>
      <c r="G25" s="429"/>
      <c r="H25" s="429"/>
      <c r="I25" s="429"/>
      <c r="J25" s="429"/>
      <c r="K25" s="429"/>
      <c r="L25" s="130"/>
      <c r="N25" s="132"/>
      <c r="O25" s="132"/>
      <c r="S25" s="114"/>
    </row>
    <row r="26" spans="4:19" ht="13.15" customHeight="1">
      <c r="D26" s="113"/>
      <c r="E26" s="429"/>
      <c r="F26" s="429"/>
      <c r="G26" s="429"/>
      <c r="H26" s="429"/>
      <c r="I26" s="429"/>
      <c r="J26" s="429"/>
      <c r="K26" s="429"/>
      <c r="L26" s="130"/>
      <c r="N26" s="419" t="s">
        <v>57</v>
      </c>
      <c r="O26" s="419"/>
      <c r="Q26" s="419" t="s">
        <v>91</v>
      </c>
      <c r="R26" s="419"/>
      <c r="S26" s="114"/>
    </row>
    <row r="27" spans="4:19">
      <c r="D27" s="113"/>
      <c r="E27" s="429"/>
      <c r="F27" s="429"/>
      <c r="G27" s="429"/>
      <c r="H27" s="429"/>
      <c r="I27" s="429"/>
      <c r="J27" s="429"/>
      <c r="K27" s="429"/>
      <c r="L27" s="130"/>
      <c r="Q27" s="130"/>
      <c r="R27" s="130"/>
      <c r="S27" s="114"/>
    </row>
    <row r="28" spans="4:19" ht="13.15" customHeight="1">
      <c r="D28" s="113"/>
      <c r="E28" s="429"/>
      <c r="F28" s="429"/>
      <c r="G28" s="429"/>
      <c r="H28" s="429"/>
      <c r="I28" s="429"/>
      <c r="J28" s="429"/>
      <c r="K28" s="429"/>
      <c r="L28" s="130"/>
      <c r="N28" s="419" t="s">
        <v>58</v>
      </c>
      <c r="O28" s="419"/>
      <c r="Q28" s="419" t="s">
        <v>62</v>
      </c>
      <c r="R28" s="419"/>
      <c r="S28" s="114"/>
    </row>
    <row r="29" spans="4:19" ht="13.15" customHeight="1">
      <c r="D29" s="113"/>
      <c r="E29" s="429"/>
      <c r="F29" s="429"/>
      <c r="G29" s="429"/>
      <c r="H29" s="429"/>
      <c r="I29" s="429"/>
      <c r="J29" s="429"/>
      <c r="K29" s="429"/>
      <c r="L29" s="130"/>
      <c r="O29" s="130"/>
      <c r="S29" s="114"/>
    </row>
    <row r="30" spans="4:19" ht="13.15" customHeight="1">
      <c r="D30" s="113"/>
      <c r="E30" s="429"/>
      <c r="F30" s="429"/>
      <c r="G30" s="429"/>
      <c r="H30" s="429"/>
      <c r="I30" s="429"/>
      <c r="J30" s="429"/>
      <c r="K30" s="429"/>
      <c r="L30" s="130"/>
      <c r="O30" s="130"/>
      <c r="Q30" s="419" t="s">
        <v>17</v>
      </c>
      <c r="R30" s="419"/>
      <c r="S30" s="114"/>
    </row>
    <row r="31" spans="4:19" ht="13.15" customHeight="1">
      <c r="D31" s="113"/>
      <c r="E31" s="429"/>
      <c r="F31" s="429"/>
      <c r="G31" s="429"/>
      <c r="H31" s="429"/>
      <c r="I31" s="429"/>
      <c r="J31" s="429"/>
      <c r="K31" s="429"/>
      <c r="L31" s="130"/>
      <c r="O31" s="130"/>
      <c r="P31" s="130"/>
      <c r="Q31" s="130"/>
      <c r="R31" s="130"/>
      <c r="S31" s="114"/>
    </row>
    <row r="32" spans="4:19">
      <c r="D32" s="113"/>
      <c r="E32" s="429"/>
      <c r="F32" s="429"/>
      <c r="G32" s="429"/>
      <c r="H32" s="429"/>
      <c r="I32" s="429"/>
      <c r="J32" s="429"/>
      <c r="K32" s="429"/>
      <c r="L32" s="130"/>
      <c r="O32" s="130"/>
      <c r="P32" s="130"/>
      <c r="Q32" s="130"/>
      <c r="R32" s="130"/>
      <c r="S32" s="114"/>
    </row>
    <row r="33" spans="4:25">
      <c r="D33" s="113"/>
      <c r="E33" s="429"/>
      <c r="F33" s="429"/>
      <c r="G33" s="429"/>
      <c r="H33" s="429"/>
      <c r="I33" s="429"/>
      <c r="J33" s="429"/>
      <c r="K33" s="429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29"/>
      <c r="F34" s="429"/>
      <c r="G34" s="429"/>
      <c r="H34" s="429"/>
      <c r="I34" s="429"/>
      <c r="J34" s="429"/>
      <c r="K34" s="429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0" t="s">
        <v>138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2"/>
      <c r="S35" s="114"/>
    </row>
    <row r="36" spans="4:25" ht="13.15" customHeight="1">
      <c r="D36" s="113"/>
      <c r="E36" s="423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5"/>
      <c r="S36" s="114"/>
    </row>
    <row r="37" spans="4:25" ht="12.75" customHeight="1">
      <c r="D37" s="113"/>
      <c r="E37" s="423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5"/>
      <c r="S37" s="114"/>
    </row>
    <row r="38" spans="4:25" ht="12.75" customHeight="1">
      <c r="D38" s="113"/>
      <c r="E38" s="423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5"/>
      <c r="S38" s="114"/>
    </row>
    <row r="39" spans="4:25" ht="12.75" customHeight="1">
      <c r="D39" s="113"/>
      <c r="E39" s="423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5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3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5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3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5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3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5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3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5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3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5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3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5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3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5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3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5"/>
      <c r="S47" s="114"/>
    </row>
    <row r="48" spans="4:25" ht="12.75" customHeight="1">
      <c r="D48" s="113"/>
      <c r="E48" s="423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5"/>
      <c r="S48" s="114"/>
    </row>
    <row r="49" spans="4:19" ht="12.75" customHeight="1">
      <c r="D49" s="113"/>
      <c r="E49" s="423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5"/>
      <c r="S49" s="114"/>
    </row>
    <row r="50" spans="4:19" ht="12.75" customHeight="1">
      <c r="D50" s="113"/>
      <c r="E50" s="423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5"/>
      <c r="S50" s="114"/>
    </row>
    <row r="51" spans="4:19" ht="12.75" customHeight="1">
      <c r="D51" s="113"/>
      <c r="E51" s="423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5"/>
      <c r="S51" s="114"/>
    </row>
    <row r="52" spans="4:19" ht="12.75" customHeight="1">
      <c r="D52" s="113"/>
      <c r="E52" s="423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5"/>
      <c r="S52" s="114"/>
    </row>
    <row r="53" spans="4:19" ht="12.75" customHeight="1">
      <c r="D53" s="113"/>
      <c r="E53" s="426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8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E14" r:id="rId1" display="eric@ijg.net" xr:uid="{00000000-0004-0000-0100-000002000000}"/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2" xr:uid="{80843B48-7EA6-43A2-A130-AEF307443F41}"/>
    <hyperlink ref="G14" r:id="rId3" xr:uid="{07A93BEC-A3F8-41DE-B678-6D63A808927E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February 2022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10.010000000000009</v>
      </c>
      <c r="E7" s="141">
        <v>22.451568143075828</v>
      </c>
      <c r="F7" s="141">
        <v>18.254894383284359</v>
      </c>
      <c r="G7" s="141">
        <v>40.449563735905336</v>
      </c>
      <c r="H7" s="141">
        <v>13.468494379999996</v>
      </c>
      <c r="I7" s="141">
        <v>14.421824688401008</v>
      </c>
      <c r="J7" s="141">
        <v>15.317905524242015</v>
      </c>
      <c r="K7" s="142">
        <v>11.018339758596296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0.73859999999998927</v>
      </c>
      <c r="E8" s="141">
        <v>-2.9483135494666413</v>
      </c>
      <c r="F8" s="141">
        <v>15.357910014774291</v>
      </c>
      <c r="G8" s="141">
        <v>31.314754586270578</v>
      </c>
      <c r="H8" s="141">
        <v>-1.3653256610000275</v>
      </c>
      <c r="I8" s="141">
        <v>-1.129000087584775</v>
      </c>
      <c r="J8" s="141">
        <v>2.243449295391331</v>
      </c>
      <c r="K8" s="142">
        <v>13.478239587344309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-0.90699711300346042</v>
      </c>
      <c r="E10" s="141">
        <v>1.4242015641707351</v>
      </c>
      <c r="F10" s="141">
        <v>-0.49964665201289726</v>
      </c>
      <c r="G10" s="141">
        <v>3.9925350619640421</v>
      </c>
      <c r="H10" s="141">
        <v>3.6646770796172179</v>
      </c>
      <c r="I10" s="141">
        <v>9.0003464747513195</v>
      </c>
      <c r="J10" s="141">
        <v>10.383504823368895</v>
      </c>
      <c r="K10" s="142">
        <v>9.1449550534710831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-0.91007972147535421</v>
      </c>
      <c r="E11" s="141">
        <v>1.4259058462762875</v>
      </c>
      <c r="F11" s="141">
        <v>-0.52355533951798927</v>
      </c>
      <c r="G11" s="141">
        <v>3.9766790659874429</v>
      </c>
      <c r="H11" s="141">
        <v>3.6480120715068898</v>
      </c>
      <c r="I11" s="141">
        <v>9.0199805009730802</v>
      </c>
      <c r="J11" s="141">
        <v>10.491680165256456</v>
      </c>
      <c r="K11" s="142">
        <v>9.184435447420336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0.53802623447116726</v>
      </c>
      <c r="E12" s="141">
        <v>0.91958079406708748</v>
      </c>
      <c r="F12" s="141">
        <v>2.7455475452298428</v>
      </c>
      <c r="G12" s="141">
        <v>6.6367296381244056</v>
      </c>
      <c r="H12" s="141">
        <v>6.4613443485834754</v>
      </c>
      <c r="I12" s="141">
        <v>8.9754829541476298</v>
      </c>
      <c r="J12" s="141">
        <v>9.6238311928573914</v>
      </c>
      <c r="K12" s="142">
        <v>8.9690722420425306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0.36316179979620777</v>
      </c>
      <c r="E14" s="141">
        <v>1.1398450225041268</v>
      </c>
      <c r="F14" s="141">
        <v>2.2144998111365943</v>
      </c>
      <c r="G14" s="141">
        <v>4.2812009306409493</v>
      </c>
      <c r="H14" s="141">
        <v>0.75632565626697623</v>
      </c>
      <c r="I14" s="141">
        <v>5.6663053819059339</v>
      </c>
      <c r="J14" s="141">
        <v>6.6015716170769068</v>
      </c>
      <c r="K14" s="142">
        <v>6.4458056791482976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February 2022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7.1541923567219889E-2</v>
      </c>
      <c r="E25" s="141">
        <v>3.3188948723952283</v>
      </c>
      <c r="F25" s="141">
        <v>-5.5373448841020689</v>
      </c>
      <c r="G25" s="141">
        <v>-1.6597726267592816</v>
      </c>
      <c r="H25" s="141">
        <v>3.6525403886677577</v>
      </c>
      <c r="I25" s="141">
        <v>-2.8803224294172924</v>
      </c>
      <c r="J25" s="141">
        <v>-3.110523975253654</v>
      </c>
      <c r="K25" s="145">
        <v>-6.9193548960428952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10.088703270116305</v>
      </c>
      <c r="E27" s="141">
        <v>26.51560695934392</v>
      </c>
      <c r="F27" s="141">
        <v>11.706713038951255</v>
      </c>
      <c r="G27" s="141">
        <v>38.118420322613943</v>
      </c>
      <c r="H27" s="141">
        <v>17.612976965642702</v>
      </c>
      <c r="I27" s="141">
        <v>11.126107207752467</v>
      </c>
      <c r="J27" s="141">
        <v>11.730914425150107</v>
      </c>
      <c r="K27" s="145">
        <v>3.336586831004329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0.81067033221466911</v>
      </c>
      <c r="E28" s="141">
        <v>0.27272989571320849</v>
      </c>
      <c r="F28" s="141">
        <v>8.9701446861641276</v>
      </c>
      <c r="G28" s="141">
        <v>29.135228234751519</v>
      </c>
      <c r="H28" s="141">
        <v>2.2373456564628524</v>
      </c>
      <c r="I28" s="141">
        <v>-3.9768036742512169</v>
      </c>
      <c r="J28" s="141">
        <v>-0.9368577080681284</v>
      </c>
      <c r="K28" s="145">
        <v>5.6262774605141175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-0.83610407261758279</v>
      </c>
      <c r="E30" s="141">
        <v>4.7903641892518056</v>
      </c>
      <c r="F30" s="141">
        <v>-6.0093243777911471</v>
      </c>
      <c r="G30" s="141">
        <v>2.2664954311325092</v>
      </c>
      <c r="H30" s="141">
        <v>7.4510712787322353</v>
      </c>
      <c r="I30" s="141">
        <v>5.8607850470965062</v>
      </c>
      <c r="J30" s="141">
        <v>6.9499994411127419</v>
      </c>
      <c r="K30" s="145">
        <v>1.5928282621949119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-0.83918888644687328</v>
      </c>
      <c r="E31" s="141">
        <v>4.7921250346887545</v>
      </c>
      <c r="F31" s="141">
        <v>-6.0319091588118106</v>
      </c>
      <c r="G31" s="141">
        <v>2.2509026086368289</v>
      </c>
      <c r="H31" s="141">
        <v>7.4337975744699136</v>
      </c>
      <c r="I31" s="141">
        <v>5.8798535500572013</v>
      </c>
      <c r="J31" s="141">
        <v>7.0548099630555638</v>
      </c>
      <c r="K31" s="145">
        <v>1.6295768675724576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0.60995307235582885</v>
      </c>
      <c r="E32" s="141">
        <v>4.26899558628413</v>
      </c>
      <c r="F32" s="141">
        <v>-2.9438277754086029</v>
      </c>
      <c r="G32" s="141">
        <v>4.8668023895195089</v>
      </c>
      <c r="H32" s="141">
        <v>10.349887949234148</v>
      </c>
      <c r="I32" s="141">
        <v>5.836637676053491</v>
      </c>
      <c r="J32" s="141">
        <v>6.2139556410119701</v>
      </c>
      <c r="K32" s="145">
        <v>1.4291154066902401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0.43496353630065876</v>
      </c>
      <c r="E34" s="141">
        <v>4.4965701529044999</v>
      </c>
      <c r="F34" s="141">
        <v>-3.4454695649658973</v>
      </c>
      <c r="G34" s="141">
        <v>2.5503701027383308</v>
      </c>
      <c r="H34" s="141">
        <v>4.4364911449997324</v>
      </c>
      <c r="I34" s="141">
        <v>2.6227750876543166</v>
      </c>
      <c r="J34" s="141">
        <v>3.2857041739305259</v>
      </c>
      <c r="K34" s="142">
        <v>-0.17479783460891962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24">
      <c r="A48" s="102"/>
      <c r="B48" s="414"/>
      <c r="C48" s="414" t="str">
        <f>D5</f>
        <v>1 month</v>
      </c>
      <c r="D48" s="414" t="str">
        <f t="shared" ref="D48" si="0">E5</f>
        <v>3 month</v>
      </c>
      <c r="E48" s="414" t="str">
        <f>G5</f>
        <v>12 month</v>
      </c>
      <c r="F48" s="414" t="str">
        <f>H5</f>
        <v>year-to-date</v>
      </c>
      <c r="G48" s="414" t="str">
        <f>I5</f>
        <v>3 years*</v>
      </c>
      <c r="H48" s="414" t="str">
        <f>J5</f>
        <v>5  years*</v>
      </c>
      <c r="I48" s="414" t="str">
        <f>K5</f>
        <v>10  years*</v>
      </c>
      <c r="J48" s="414"/>
      <c r="K48" s="102"/>
      <c r="L48" s="102"/>
      <c r="M48" s="102"/>
      <c r="N48" s="102"/>
      <c r="O48" s="102"/>
    </row>
    <row r="49" spans="1:15">
      <c r="A49" s="102"/>
      <c r="B49" s="414" t="str">
        <f>B7</f>
        <v>NSX Overall Index</v>
      </c>
      <c r="C49" s="415">
        <f>D7/100</f>
        <v>0.10010000000000009</v>
      </c>
      <c r="D49" s="415">
        <f>E7/100</f>
        <v>0.22451568143075828</v>
      </c>
      <c r="E49" s="415">
        <f t="shared" ref="E49:I50" si="1">G7/100</f>
        <v>0.40449563735905336</v>
      </c>
      <c r="F49" s="415">
        <f t="shared" si="1"/>
        <v>0.13468494379999996</v>
      </c>
      <c r="G49" s="415">
        <f t="shared" si="1"/>
        <v>0.14421824688401008</v>
      </c>
      <c r="H49" s="415">
        <f t="shared" si="1"/>
        <v>0.15317905524242015</v>
      </c>
      <c r="I49" s="415">
        <f t="shared" si="1"/>
        <v>0.11018339758596296</v>
      </c>
      <c r="J49" s="414"/>
      <c r="K49" s="102"/>
      <c r="L49" s="102"/>
      <c r="M49" s="102"/>
      <c r="N49" s="102"/>
      <c r="O49" s="102"/>
    </row>
    <row r="50" spans="1:15">
      <c r="A50" s="102"/>
      <c r="B50" s="414" t="str">
        <f>B8</f>
        <v>NSX Local Index</v>
      </c>
      <c r="C50" s="415">
        <f>D8/100</f>
        <v>7.3859999999998927E-3</v>
      </c>
      <c r="D50" s="415">
        <f>E8/100</f>
        <v>-2.9483135494666413E-2</v>
      </c>
      <c r="E50" s="415">
        <f t="shared" si="1"/>
        <v>0.31314754586270577</v>
      </c>
      <c r="F50" s="415">
        <f t="shared" si="1"/>
        <v>-1.3653256610000275E-2</v>
      </c>
      <c r="G50" s="415">
        <f t="shared" si="1"/>
        <v>-1.129000087584775E-2</v>
      </c>
      <c r="H50" s="415">
        <f t="shared" si="1"/>
        <v>2.243449295391331E-2</v>
      </c>
      <c r="I50" s="415">
        <f t="shared" si="1"/>
        <v>0.13478239587344309</v>
      </c>
      <c r="J50" s="414"/>
      <c r="K50" s="102"/>
      <c r="L50" s="102"/>
      <c r="M50" s="102"/>
      <c r="N50" s="102"/>
      <c r="O50" s="102"/>
    </row>
    <row r="51" spans="1:15">
      <c r="A51" s="102"/>
      <c r="B51" s="414" t="str">
        <f>B10</f>
        <v>IJG ALBI</v>
      </c>
      <c r="C51" s="415">
        <f>D10/100</f>
        <v>-9.0699711300346042E-3</v>
      </c>
      <c r="D51" s="415">
        <f>E10/100</f>
        <v>1.4242015641707351E-2</v>
      </c>
      <c r="E51" s="415">
        <f>G10/100</f>
        <v>3.9925350619640421E-2</v>
      </c>
      <c r="F51" s="415">
        <f>H10/100</f>
        <v>3.6646770796172179E-2</v>
      </c>
      <c r="G51" s="415">
        <f>I10/100</f>
        <v>9.0003464747513195E-2</v>
      </c>
      <c r="H51" s="415">
        <f>J10/100</f>
        <v>0.10383504823368896</v>
      </c>
      <c r="I51" s="415">
        <f>K10/100</f>
        <v>9.1449550534710836E-2</v>
      </c>
      <c r="J51" s="414"/>
      <c r="K51" s="102"/>
      <c r="L51" s="102"/>
      <c r="M51" s="102"/>
      <c r="N51" s="102"/>
      <c r="O51" s="102"/>
    </row>
    <row r="52" spans="1:15">
      <c r="A52" s="102"/>
      <c r="B52" s="414" t="str">
        <f>B14</f>
        <v xml:space="preserve">IJG Money Market Index </v>
      </c>
      <c r="C52" s="415">
        <f>D14/100</f>
        <v>3.6316179979620777E-3</v>
      </c>
      <c r="D52" s="415">
        <f>E14/100</f>
        <v>1.1398450225041268E-2</v>
      </c>
      <c r="E52" s="415">
        <f>G14/100</f>
        <v>4.2812009306409493E-2</v>
      </c>
      <c r="F52" s="415">
        <f>H14/100</f>
        <v>7.5632565626697623E-3</v>
      </c>
      <c r="G52" s="415">
        <f>I14/100</f>
        <v>5.6663053819059339E-2</v>
      </c>
      <c r="H52" s="415">
        <f>J14/100</f>
        <v>6.6015716170769068E-2</v>
      </c>
      <c r="I52" s="415">
        <f>K14/100</f>
        <v>6.4458056791482976E-2</v>
      </c>
      <c r="J52" s="414"/>
      <c r="K52" s="102"/>
      <c r="L52" s="102"/>
      <c r="M52" s="102"/>
      <c r="N52" s="102"/>
      <c r="O52" s="102"/>
    </row>
    <row r="53" spans="1:15">
      <c r="A53" s="102"/>
      <c r="B53" s="414"/>
      <c r="C53" s="414"/>
      <c r="D53" s="414"/>
      <c r="E53" s="414"/>
      <c r="F53" s="414"/>
      <c r="G53" s="414"/>
      <c r="H53" s="414"/>
      <c r="I53" s="414"/>
      <c r="J53" s="414"/>
      <c r="K53" s="102"/>
      <c r="L53" s="102"/>
      <c r="M53" s="102"/>
      <c r="N53" s="102"/>
      <c r="O53" s="102"/>
    </row>
    <row r="54" spans="1:15">
      <c r="A54" s="102"/>
      <c r="B54" s="414"/>
      <c r="C54" s="414"/>
      <c r="D54" s="414"/>
      <c r="E54" s="414"/>
      <c r="F54" s="414"/>
      <c r="G54" s="414"/>
      <c r="H54" s="414"/>
      <c r="I54" s="414"/>
      <c r="J54" s="414"/>
      <c r="K54" s="102"/>
      <c r="L54" s="102"/>
      <c r="M54" s="102"/>
      <c r="N54" s="102"/>
      <c r="O54" s="102"/>
    </row>
    <row r="55" spans="1:15">
      <c r="A55" s="102"/>
      <c r="B55" s="414"/>
      <c r="C55" s="414"/>
      <c r="D55" s="414"/>
      <c r="E55" s="414"/>
      <c r="F55" s="414"/>
      <c r="G55" s="414"/>
      <c r="H55" s="414"/>
      <c r="I55" s="414"/>
      <c r="J55" s="414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6.5" thickBot="1">
      <c r="B4" s="456" t="str">
        <f>"Index Total Returns [N$, %] - "&amp; TEXT(Map!$N$16, " mmmm yyyy")</f>
        <v>Index Total Returns [N$, %] -  February 2022</v>
      </c>
      <c r="C4" s="457"/>
      <c r="D4" s="457"/>
      <c r="E4" s="457"/>
      <c r="F4" s="457"/>
      <c r="G4" s="457"/>
      <c r="H4" s="457"/>
      <c r="I4" s="457"/>
      <c r="J4" s="457"/>
      <c r="K4" s="458"/>
      <c r="L4" s="16"/>
      <c r="M4" s="455" t="str">
        <f>"Index Total Returns [N$] – "&amp; TEXT(Map!$N$16, " mmmm yyyy")</f>
        <v>Index Total Returns [N$] –  February 2022</v>
      </c>
      <c r="N4" s="455"/>
      <c r="O4" s="455"/>
      <c r="P4" s="455"/>
      <c r="Q4" s="455"/>
      <c r="R4" s="455"/>
      <c r="S4" s="455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0.73859999999998927</v>
      </c>
      <c r="E6" s="172">
        <f>Summary!E8</f>
        <v>-2.9483135494666413</v>
      </c>
      <c r="F6" s="172">
        <f>Summary!F8</f>
        <v>15.357910014774291</v>
      </c>
      <c r="G6" s="172">
        <f>Summary!G8</f>
        <v>31.314754586270578</v>
      </c>
      <c r="H6" s="172">
        <f>Summary!H8</f>
        <v>-1.3653256610000275</v>
      </c>
      <c r="I6" s="172">
        <f>Summary!I8</f>
        <v>-1.129000087584775</v>
      </c>
      <c r="J6" s="172">
        <f>Summary!J8</f>
        <v>2.243449295391331</v>
      </c>
      <c r="K6" s="173">
        <f>Summary!K8</f>
        <v>13.478239587344309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10.010000000000009</v>
      </c>
      <c r="E8" s="172">
        <f>Summary!E7</f>
        <v>22.451568143075828</v>
      </c>
      <c r="F8" s="172">
        <f>Summary!F7</f>
        <v>18.254894383284359</v>
      </c>
      <c r="G8" s="172">
        <f>Summary!G7</f>
        <v>40.449563735905336</v>
      </c>
      <c r="H8" s="172">
        <f>Summary!H7</f>
        <v>13.468494379999996</v>
      </c>
      <c r="I8" s="172">
        <f>Summary!I7</f>
        <v>14.421824688401008</v>
      </c>
      <c r="J8" s="172">
        <f>Summary!J7</f>
        <v>15.317905524242015</v>
      </c>
      <c r="K8" s="173">
        <f>Summary!K7</f>
        <v>11.018339758596296</v>
      </c>
      <c r="L8" s="12"/>
      <c r="M8" s="12"/>
      <c r="N8" s="12"/>
      <c r="O8" s="12"/>
      <c r="P8" s="12"/>
    </row>
    <row r="9" spans="2:19" ht="14.25" thickBot="1">
      <c r="B9" s="459"/>
      <c r="C9" s="460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3"/>
      <c r="C11" s="454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1"/>
      <c r="C12" s="451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1"/>
      <c r="C13" s="451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2"/>
      <c r="C16" s="452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6" t="str">
        <f>"Index Total Returns [US$, %] -"&amp; TEXT(Map!$N$16, " mmmm yyyy")</f>
        <v>Index Total Returns [US$, %] - February 2022</v>
      </c>
      <c r="C22" s="457"/>
      <c r="D22" s="457"/>
      <c r="E22" s="457"/>
      <c r="F22" s="457"/>
      <c r="G22" s="457"/>
      <c r="H22" s="457"/>
      <c r="I22" s="457"/>
      <c r="J22" s="457"/>
      <c r="K22" s="458"/>
      <c r="L22" s="12"/>
      <c r="M22" s="455" t="str">
        <f>"Index Total Returns [US$] -"&amp; TEXT(Map!$N$16, " mmmm yyyy")</f>
        <v>Index Total Returns [US$] - February 2022</v>
      </c>
      <c r="N22" s="455"/>
      <c r="O22" s="455"/>
      <c r="P22" s="455"/>
      <c r="Q22" s="455"/>
      <c r="R22" s="455"/>
      <c r="S22" s="455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9" t="s">
        <v>23</v>
      </c>
      <c r="C24" s="450"/>
      <c r="D24" s="172">
        <f>Summary!D25</f>
        <v>7.1541923567219889E-2</v>
      </c>
      <c r="E24" s="172">
        <f>Summary!E25</f>
        <v>3.3188948723952283</v>
      </c>
      <c r="F24" s="172">
        <f>Summary!F25</f>
        <v>-5.5373448841020689</v>
      </c>
      <c r="G24" s="172">
        <f>Summary!G25</f>
        <v>-1.6597726267592816</v>
      </c>
      <c r="H24" s="172">
        <f>Summary!H25</f>
        <v>3.6525403886677577</v>
      </c>
      <c r="I24" s="172">
        <f>Summary!I25</f>
        <v>-2.8803224294172924</v>
      </c>
      <c r="J24" s="172">
        <f>Summary!J25</f>
        <v>-3.110523975253654</v>
      </c>
      <c r="K24" s="173">
        <f>Summary!K25</f>
        <v>-6.9193548960428952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0.81067033221466911</v>
      </c>
      <c r="E26" s="172">
        <f>Summary!E28</f>
        <v>0.27272989571320849</v>
      </c>
      <c r="F26" s="172">
        <f>Summary!F28</f>
        <v>8.9701446861641276</v>
      </c>
      <c r="G26" s="172">
        <f>Summary!G28</f>
        <v>29.135228234751519</v>
      </c>
      <c r="H26" s="172">
        <f>Summary!H28</f>
        <v>2.2373456564628524</v>
      </c>
      <c r="I26" s="172">
        <f>Summary!I28</f>
        <v>-3.9768036742512169</v>
      </c>
      <c r="J26" s="172">
        <f>Summary!J28</f>
        <v>-0.9368577080681284</v>
      </c>
      <c r="K26" s="173">
        <f>Summary!K28</f>
        <v>5.6262774605141175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10.088703270116305</v>
      </c>
      <c r="E28" s="172">
        <f>Summary!E27</f>
        <v>26.51560695934392</v>
      </c>
      <c r="F28" s="172">
        <f>Summary!F27</f>
        <v>11.706713038951255</v>
      </c>
      <c r="G28" s="172">
        <f>Summary!G27</f>
        <v>38.118420322613943</v>
      </c>
      <c r="H28" s="172">
        <f>Summary!H27</f>
        <v>17.612976965642702</v>
      </c>
      <c r="I28" s="172">
        <f>Summary!I27</f>
        <v>11.126107207752467</v>
      </c>
      <c r="J28" s="172">
        <f>Summary!J27</f>
        <v>11.730914425150107</v>
      </c>
      <c r="K28" s="173">
        <f>Summary!K27</f>
        <v>3.336586831004329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5" t="s">
        <v>63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 customHeight="1">
      <c r="B4" s="456" t="str">
        <f>"Bond Performance Index Total Returns (%)  - as at "&amp; TEXT(Map!$N$16, " mmmm yyyy")</f>
        <v>Bond Performance Index Total Returns (%)  - as at  February 2022</v>
      </c>
      <c r="C4" s="457"/>
      <c r="D4" s="457"/>
      <c r="E4" s="457"/>
      <c r="F4" s="457"/>
      <c r="G4" s="457"/>
      <c r="H4" s="457"/>
      <c r="I4" s="457"/>
      <c r="J4" s="458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-0.90699711300346042</v>
      </c>
      <c r="D7" s="193">
        <f>Summary!E10</f>
        <v>1.4242015641707351</v>
      </c>
      <c r="E7" s="193">
        <f>Summary!F10</f>
        <v>-0.49964665201289726</v>
      </c>
      <c r="F7" s="193">
        <f>Summary!G10</f>
        <v>3.9925350619640421</v>
      </c>
      <c r="G7" s="193">
        <f>Summary!H10</f>
        <v>3.6646770796172179</v>
      </c>
      <c r="H7" s="193">
        <f>Summary!I10</f>
        <v>9.0003464747513195</v>
      </c>
      <c r="I7" s="193">
        <f>Summary!J10</f>
        <v>10.383504823368895</v>
      </c>
      <c r="J7" s="194">
        <f>Summary!K10</f>
        <v>9.1449550534710831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-0.91007972147535421</v>
      </c>
      <c r="D9" s="193">
        <f>Summary!E11</f>
        <v>1.4259058462762875</v>
      </c>
      <c r="E9" s="193">
        <f>Summary!F11</f>
        <v>-0.52355533951798927</v>
      </c>
      <c r="F9" s="193">
        <f>Summary!G11</f>
        <v>3.9766790659874429</v>
      </c>
      <c r="G9" s="193">
        <f>Summary!H11</f>
        <v>3.6480120715068898</v>
      </c>
      <c r="H9" s="193">
        <f>Summary!I11</f>
        <v>9.0199805009730802</v>
      </c>
      <c r="I9" s="193">
        <f>Summary!J11</f>
        <v>10.491680165256456</v>
      </c>
      <c r="J9" s="194">
        <f>Summary!K11</f>
        <v>9.184435447420336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0.53802623447116726</v>
      </c>
      <c r="D11" s="193">
        <f>Summary!E12</f>
        <v>0.91958079406708748</v>
      </c>
      <c r="E11" s="193">
        <f>Summary!F12</f>
        <v>2.7455475452298428</v>
      </c>
      <c r="F11" s="193">
        <f>Summary!G12</f>
        <v>6.6367296381244056</v>
      </c>
      <c r="G11" s="193">
        <f>Summary!H12</f>
        <v>6.4613443485834754</v>
      </c>
      <c r="H11" s="193">
        <f>Summary!I12</f>
        <v>8.9754829541476298</v>
      </c>
      <c r="I11" s="193">
        <f>Summary!J12</f>
        <v>9.6238311928573914</v>
      </c>
      <c r="J11" s="194">
        <f>Summary!K12</f>
        <v>8.9690722420425306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6" t="str">
        <f>"Bond Performance, Index Total Returns  (US$- terms),(%) - as at "&amp; TEXT(Map!$N$16, " mmmm yyyy")</f>
        <v>Bond Performance, Index Total Returns  (US$- terms),(%) - as at  February 2022</v>
      </c>
      <c r="C23" s="457"/>
      <c r="D23" s="457"/>
      <c r="E23" s="457"/>
      <c r="F23" s="457"/>
      <c r="G23" s="457"/>
      <c r="H23" s="457"/>
      <c r="I23" s="457"/>
      <c r="J23" s="458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-0.83610407261758279</v>
      </c>
      <c r="D26" s="193">
        <f>Summary!E30</f>
        <v>4.7903641892518056</v>
      </c>
      <c r="E26" s="193">
        <f>Summary!F30</f>
        <v>-6.0093243777911471</v>
      </c>
      <c r="F26" s="193">
        <f>Summary!G30</f>
        <v>2.2664954311325092</v>
      </c>
      <c r="G26" s="193">
        <f>Summary!H30</f>
        <v>7.4510712787322353</v>
      </c>
      <c r="H26" s="193">
        <f>Summary!I30</f>
        <v>5.8607850470965062</v>
      </c>
      <c r="I26" s="193">
        <f>Summary!J30</f>
        <v>6.9499994411127419</v>
      </c>
      <c r="J26" s="194">
        <f>Summary!K30</f>
        <v>1.5928282621949119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-0.83918888644687328</v>
      </c>
      <c r="D28" s="193">
        <f>Summary!E31</f>
        <v>4.7921250346887545</v>
      </c>
      <c r="E28" s="193">
        <f>Summary!F31</f>
        <v>-6.0319091588118106</v>
      </c>
      <c r="F28" s="193">
        <f>Summary!G31</f>
        <v>2.2509026086368289</v>
      </c>
      <c r="G28" s="193">
        <f>Summary!H31</f>
        <v>7.4337975744699136</v>
      </c>
      <c r="H28" s="193">
        <f>Summary!I31</f>
        <v>5.8798535500572013</v>
      </c>
      <c r="I28" s="193">
        <f>Summary!J31</f>
        <v>7.0548099630555638</v>
      </c>
      <c r="J28" s="194">
        <f>Summary!K31</f>
        <v>1.6295768675724576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0.60995307235582885</v>
      </c>
      <c r="D30" s="193">
        <f>Summary!E32</f>
        <v>4.26899558628413</v>
      </c>
      <c r="E30" s="193">
        <f>Summary!F32</f>
        <v>-2.9438277754086029</v>
      </c>
      <c r="F30" s="193">
        <f>Summary!G32</f>
        <v>4.8668023895195089</v>
      </c>
      <c r="G30" s="193">
        <f>Summary!H32</f>
        <v>10.349887949234148</v>
      </c>
      <c r="H30" s="193">
        <f>Summary!I32</f>
        <v>5.836637676053491</v>
      </c>
      <c r="I30" s="193">
        <f>Summary!J32</f>
        <v>6.2139556410119701</v>
      </c>
      <c r="J30" s="194">
        <f>Summary!K32</f>
        <v>1.4291154066902401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7.1541923567219889E-2</v>
      </c>
      <c r="D32" s="200">
        <f>Summary!E25</f>
        <v>3.3188948723952283</v>
      </c>
      <c r="E32" s="200">
        <f>Summary!F25</f>
        <v>-5.5373448841020689</v>
      </c>
      <c r="F32" s="200">
        <f>Summary!G25</f>
        <v>-1.6597726267592816</v>
      </c>
      <c r="G32" s="200">
        <f>Summary!H25</f>
        <v>3.6525403886677577</v>
      </c>
      <c r="H32" s="200">
        <f>Summary!I25</f>
        <v>-2.8803224294172924</v>
      </c>
      <c r="I32" s="200">
        <f>Summary!J25</f>
        <v>-3.110523975253654</v>
      </c>
      <c r="J32" s="201">
        <f>Summary!K25</f>
        <v>-6.9193548960428952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2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5" t="s">
        <v>17</v>
      </c>
      <c r="C2" s="435"/>
      <c r="D2" s="43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73" t="str">
        <f>"Bond Performance Index Total Returns (%)  - as at "&amp;TEXT(Map!$N$16,"mmmm  yyyy")</f>
        <v>Bond Performance Index Total Returns (%)  - as at February  2022</v>
      </c>
      <c r="C4" s="474"/>
      <c r="D4" s="474"/>
      <c r="E4" s="474"/>
      <c r="F4" s="474"/>
      <c r="G4" s="474"/>
      <c r="H4" s="474"/>
      <c r="I4" s="474"/>
      <c r="J4" s="475"/>
      <c r="L4" s="476" t="str">
        <f>"Bond Performance, Index Total Returns  (US$- terms),(%) - as at "&amp;TEXT(Map!$N$16,"mmmm  yyyy")</f>
        <v>Bond Performance, Index Total Returns  (US$- terms),(%) - as at February  2022</v>
      </c>
      <c r="M4" s="477"/>
      <c r="N4" s="477"/>
      <c r="O4" s="477"/>
      <c r="P4" s="477"/>
      <c r="Q4" s="477"/>
      <c r="R4" s="477"/>
      <c r="S4" s="477"/>
      <c r="T4" s="478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71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2"/>
      <c r="R6" s="214"/>
      <c r="S6" s="214"/>
      <c r="T6" s="215"/>
    </row>
    <row r="7" spans="2:22" ht="15.75">
      <c r="B7" s="216" t="s">
        <v>64</v>
      </c>
      <c r="C7" s="202">
        <f>Summary!D10</f>
        <v>-0.90699711300346042</v>
      </c>
      <c r="D7" s="202">
        <f>Summary!E10</f>
        <v>1.4242015641707351</v>
      </c>
      <c r="E7" s="202">
        <f>Summary!F10</f>
        <v>-0.49964665201289726</v>
      </c>
      <c r="F7" s="202">
        <f>Summary!G10</f>
        <v>3.9925350619640421</v>
      </c>
      <c r="G7" s="202">
        <f>Summary!H10</f>
        <v>3.6646770796172179</v>
      </c>
      <c r="H7" s="202">
        <f>Summary!I10</f>
        <v>9.0003464747513195</v>
      </c>
      <c r="I7" s="202">
        <f>Summary!J10</f>
        <v>10.383504823368895</v>
      </c>
      <c r="J7" s="217">
        <f>Summary!K10</f>
        <v>9.1449550534710831</v>
      </c>
      <c r="L7" s="216" t="s">
        <v>67</v>
      </c>
      <c r="M7" s="202">
        <f>Summary!D30</f>
        <v>-0.83610407261758279</v>
      </c>
      <c r="N7" s="202">
        <f>Summary!E30</f>
        <v>4.7903641892518056</v>
      </c>
      <c r="O7" s="202">
        <f>Summary!F30</f>
        <v>-6.0093243777911471</v>
      </c>
      <c r="P7" s="202">
        <f>Summary!G30</f>
        <v>2.2664954311325092</v>
      </c>
      <c r="Q7" s="202">
        <f>Summary!H30</f>
        <v>7.4510712787322353</v>
      </c>
      <c r="R7" s="202">
        <f>Summary!I30</f>
        <v>5.8607850470965062</v>
      </c>
      <c r="S7" s="202">
        <f>Summary!J30</f>
        <v>6.9499994411127419</v>
      </c>
      <c r="T7" s="217">
        <f>Summary!K30</f>
        <v>1.5928282621949119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-0.91007972147535421</v>
      </c>
      <c r="D9" s="202">
        <f>Summary!E11</f>
        <v>1.4259058462762875</v>
      </c>
      <c r="E9" s="202">
        <f>Summary!F11</f>
        <v>-0.52355533951798927</v>
      </c>
      <c r="F9" s="202">
        <f>Summary!G11</f>
        <v>3.9766790659874429</v>
      </c>
      <c r="G9" s="202">
        <f>Summary!H11</f>
        <v>3.6480120715068898</v>
      </c>
      <c r="H9" s="202">
        <f>Summary!I11</f>
        <v>9.0199805009730802</v>
      </c>
      <c r="I9" s="202">
        <f>Summary!J11</f>
        <v>10.491680165256456</v>
      </c>
      <c r="J9" s="217">
        <f>Summary!K11</f>
        <v>9.184435447420336</v>
      </c>
      <c r="L9" s="216" t="s">
        <v>68</v>
      </c>
      <c r="M9" s="202">
        <f>Summary!D31</f>
        <v>-0.83918888644687328</v>
      </c>
      <c r="N9" s="202">
        <f>Summary!E31</f>
        <v>4.7921250346887545</v>
      </c>
      <c r="O9" s="202">
        <f>Summary!F31</f>
        <v>-6.0319091588118106</v>
      </c>
      <c r="P9" s="202">
        <f>Summary!G31</f>
        <v>2.2509026086368289</v>
      </c>
      <c r="Q9" s="202">
        <f>Summary!H31</f>
        <v>7.4337975744699136</v>
      </c>
      <c r="R9" s="202">
        <f>Summary!I31</f>
        <v>5.8798535500572013</v>
      </c>
      <c r="S9" s="202">
        <f>Summary!J31</f>
        <v>7.0548099630555638</v>
      </c>
      <c r="T9" s="217">
        <f>Summary!K31</f>
        <v>1.6295768675724576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0.53802623447116726</v>
      </c>
      <c r="D11" s="202">
        <f>Summary!E12</f>
        <v>0.91958079406708748</v>
      </c>
      <c r="E11" s="202">
        <f>Summary!F12</f>
        <v>2.7455475452298428</v>
      </c>
      <c r="F11" s="202">
        <f>Summary!G12</f>
        <v>6.6367296381244056</v>
      </c>
      <c r="G11" s="202">
        <f>Summary!H12</f>
        <v>6.4613443485834754</v>
      </c>
      <c r="H11" s="202">
        <f>Summary!I12</f>
        <v>8.9754829541476298</v>
      </c>
      <c r="I11" s="202">
        <f>Summary!J12</f>
        <v>9.6238311928573914</v>
      </c>
      <c r="J11" s="217">
        <f>Summary!K12</f>
        <v>8.9690722420425306</v>
      </c>
      <c r="L11" s="216" t="s">
        <v>69</v>
      </c>
      <c r="M11" s="202">
        <f>Summary!D32</f>
        <v>0.60995307235582885</v>
      </c>
      <c r="N11" s="202">
        <f>Summary!E32</f>
        <v>4.26899558628413</v>
      </c>
      <c r="O11" s="202">
        <f>Summary!F32</f>
        <v>-2.9438277754086029</v>
      </c>
      <c r="P11" s="202">
        <f>Summary!G32</f>
        <v>4.8668023895195089</v>
      </c>
      <c r="Q11" s="202">
        <f>Summary!H32</f>
        <v>10.349887949234148</v>
      </c>
      <c r="R11" s="202">
        <f>Summary!I32</f>
        <v>5.836637676053491</v>
      </c>
      <c r="S11" s="202">
        <f>Summary!J32</f>
        <v>6.2139556410119701</v>
      </c>
      <c r="T11" s="217">
        <f>Summary!K32</f>
        <v>1.4291154066902401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7.1541923567219889E-2</v>
      </c>
      <c r="N13" s="224">
        <f>Summary!E25</f>
        <v>3.3188948723952283</v>
      </c>
      <c r="O13" s="224">
        <f>Summary!F25</f>
        <v>-5.5373448841020689</v>
      </c>
      <c r="P13" s="224">
        <f>Summary!G25</f>
        <v>-1.6597726267592816</v>
      </c>
      <c r="Q13" s="224">
        <f>Summary!H25</f>
        <v>3.6525403886677577</v>
      </c>
      <c r="R13" s="224">
        <f>Summary!I25</f>
        <v>-2.8803224294172924</v>
      </c>
      <c r="S13" s="224">
        <f>Summary!J25</f>
        <v>-3.110523975253654</v>
      </c>
      <c r="T13" s="225">
        <f>Summary!K25</f>
        <v>-6.9193548960428952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8" t="str">
        <f>"Bond Performance, Index Total Returns,(%) - as at "&amp;TEXT(Map!$N$16,"mmmm  yyyy")</f>
        <v>Bond Performance, Index Total Returns,(%) - as at February  2022</v>
      </c>
      <c r="C16" s="469"/>
      <c r="D16" s="469"/>
      <c r="E16" s="469"/>
      <c r="F16" s="469"/>
      <c r="G16" s="469"/>
      <c r="H16" s="470"/>
      <c r="L16" s="468" t="str">
        <f>"Bond Performance, Index Total Returns  (US$- terms),(%) - as at "&amp;TEXT(Map!$N$16,"mmmm  yyyy")</f>
        <v>Bond Performance, Index Total Returns  (US$- terms),(%) - as at February  2022</v>
      </c>
      <c r="M16" s="469"/>
      <c r="N16" s="469"/>
      <c r="O16" s="469"/>
      <c r="P16" s="469"/>
      <c r="Q16" s="469"/>
      <c r="R16" s="470"/>
    </row>
    <row r="38" spans="2:20" ht="14.25" thickBot="1"/>
    <row r="39" spans="2:20" ht="16.5" thickBot="1">
      <c r="B39" s="465" t="str">
        <f>"IJG Namibia ALBI  - as at "&amp;TEXT(Map!$N$16,"mmmm  yyyy")</f>
        <v>IJG Namibia ALBI  - as at February  2022</v>
      </c>
      <c r="C39" s="466"/>
      <c r="D39" s="466"/>
      <c r="E39" s="466"/>
      <c r="F39" s="466"/>
      <c r="G39" s="467"/>
      <c r="J39" s="465" t="str">
        <f>"IJG Namibia ALBI  -Premiums- [bp] as at "&amp;TEXT(Map!$N$16,"mmmm  yyyy")</f>
        <v>IJG Namibia ALBI  -Premiums- [bp] as at February  2022</v>
      </c>
      <c r="K39" s="466"/>
      <c r="L39" s="466"/>
      <c r="M39" s="466"/>
      <c r="N39" s="467"/>
      <c r="P39" s="465" t="str">
        <f>"IJG Namibia GOVI  -Weights [%] as at "&amp;TEXT(Map!$N$16,"mmmm  yyyy")</f>
        <v>IJG Namibia GOVI  -Weights [%] as at February  2022</v>
      </c>
      <c r="Q39" s="466"/>
      <c r="R39" s="466"/>
      <c r="S39" s="466"/>
      <c r="T39" s="467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130</v>
      </c>
      <c r="K41" s="236" t="s">
        <v>130</v>
      </c>
      <c r="L41" s="236" t="s">
        <v>130</v>
      </c>
      <c r="M41" s="236" t="s">
        <v>130</v>
      </c>
      <c r="N41" s="237" t="s">
        <v>130</v>
      </c>
      <c r="P41" s="235" t="s">
        <v>130</v>
      </c>
      <c r="Q41" s="236" t="s">
        <v>130</v>
      </c>
      <c r="R41" s="236" t="s">
        <v>130</v>
      </c>
      <c r="S41" s="236" t="s">
        <v>130</v>
      </c>
      <c r="T41" s="237" t="s">
        <v>130</v>
      </c>
    </row>
    <row r="42" spans="2:20" ht="15.75">
      <c r="B42" s="216" t="s">
        <v>76</v>
      </c>
      <c r="C42" s="202">
        <v>254.3117485483744</v>
      </c>
      <c r="D42" s="202">
        <v>256.63946105093402</v>
      </c>
      <c r="E42" s="202">
        <v>250.7406956390702</v>
      </c>
      <c r="F42" s="202">
        <v>255.58878937741898</v>
      </c>
      <c r="G42" s="217">
        <v>244.5480806837169</v>
      </c>
      <c r="J42" s="238">
        <v>166</v>
      </c>
      <c r="K42" s="239">
        <v>162.363</v>
      </c>
      <c r="L42" s="239">
        <v>161.148</v>
      </c>
      <c r="M42" s="239">
        <v>82.443999999999988</v>
      </c>
      <c r="N42" s="240">
        <v>31</v>
      </c>
      <c r="P42" s="418">
        <v>10.938969720167478</v>
      </c>
      <c r="Q42" s="242">
        <v>12.451448484626889</v>
      </c>
      <c r="R42" s="242">
        <v>12.198712833566335</v>
      </c>
      <c r="S42" s="242">
        <v>11.857864687454699</v>
      </c>
      <c r="T42" s="243">
        <v>10.932328951968186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4"/>
      <c r="Q43" s="242"/>
      <c r="R43" s="242"/>
      <c r="S43" s="242"/>
      <c r="T43" s="243"/>
    </row>
    <row r="44" spans="2:20" ht="15.75">
      <c r="B44" s="216" t="s">
        <v>77</v>
      </c>
      <c r="C44" s="202">
        <v>255.16784095261491</v>
      </c>
      <c r="D44" s="202">
        <v>256.81127667639453</v>
      </c>
      <c r="E44" s="202">
        <v>249.37871460595454</v>
      </c>
      <c r="F44" s="202">
        <v>255.71455549988639</v>
      </c>
      <c r="G44" s="217">
        <v>245.40872361452895</v>
      </c>
      <c r="J44" s="235" t="s">
        <v>74</v>
      </c>
      <c r="K44" s="236" t="s">
        <v>74</v>
      </c>
      <c r="L44" s="236" t="s">
        <v>74</v>
      </c>
      <c r="M44" s="236" t="s">
        <v>74</v>
      </c>
      <c r="N44" s="237" t="s">
        <v>74</v>
      </c>
      <c r="O44" s="247"/>
      <c r="P44" s="235" t="s">
        <v>74</v>
      </c>
      <c r="Q44" s="249" t="s">
        <v>74</v>
      </c>
      <c r="R44" s="249" t="s">
        <v>74</v>
      </c>
      <c r="S44" s="249" t="s">
        <v>74</v>
      </c>
      <c r="T44" s="250" t="s">
        <v>74</v>
      </c>
    </row>
    <row r="45" spans="2:20" ht="15.75">
      <c r="B45" s="216"/>
      <c r="C45" s="202"/>
      <c r="D45" s="202"/>
      <c r="E45" s="202"/>
      <c r="F45" s="202"/>
      <c r="G45" s="217"/>
      <c r="J45" s="238">
        <v>-50</v>
      </c>
      <c r="K45" s="239">
        <v>-49.358999999999995</v>
      </c>
      <c r="L45" s="239">
        <v>-53</v>
      </c>
      <c r="M45" s="239">
        <v>-33</v>
      </c>
      <c r="N45" s="240">
        <v>9</v>
      </c>
      <c r="P45" s="418">
        <v>9.858869467546814</v>
      </c>
      <c r="Q45" s="242">
        <v>11.236174352239876</v>
      </c>
      <c r="R45" s="242">
        <v>11.308820185821574</v>
      </c>
      <c r="S45" s="242">
        <v>12.053532006013224</v>
      </c>
      <c r="T45" s="243">
        <v>13.061948641224463</v>
      </c>
    </row>
    <row r="46" spans="2:20" ht="15.75">
      <c r="B46" s="216" t="s">
        <v>78</v>
      </c>
      <c r="C46" s="202">
        <v>250.46256339481573</v>
      </c>
      <c r="D46" s="202">
        <v>249.12222049266808</v>
      </c>
      <c r="E46" s="202">
        <v>248.18034461112234</v>
      </c>
      <c r="F46" s="202">
        <v>243.76974903419443</v>
      </c>
      <c r="G46" s="217">
        <v>234.87457299634892</v>
      </c>
      <c r="J46" s="244"/>
      <c r="K46" s="245"/>
      <c r="L46" s="245"/>
      <c r="M46" s="245"/>
      <c r="N46" s="246"/>
      <c r="P46" s="244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110</v>
      </c>
      <c r="K47" s="236" t="s">
        <v>110</v>
      </c>
      <c r="L47" s="236" t="s">
        <v>110</v>
      </c>
      <c r="M47" s="236" t="s">
        <v>110</v>
      </c>
      <c r="N47" s="237" t="s">
        <v>110</v>
      </c>
      <c r="O47" s="247"/>
      <c r="P47" s="235" t="s">
        <v>110</v>
      </c>
      <c r="Q47" s="249" t="s">
        <v>110</v>
      </c>
      <c r="R47" s="249" t="s">
        <v>110</v>
      </c>
      <c r="S47" s="249" t="s">
        <v>110</v>
      </c>
      <c r="T47" s="250" t="s">
        <v>110</v>
      </c>
    </row>
    <row r="48" spans="2:20" ht="15.75">
      <c r="B48" s="256"/>
      <c r="C48" s="211"/>
      <c r="D48" s="211"/>
      <c r="E48" s="211"/>
      <c r="F48" s="211"/>
      <c r="G48" s="212"/>
      <c r="J48" s="238">
        <v>-6</v>
      </c>
      <c r="K48" s="239">
        <v>-18.588999999999999</v>
      </c>
      <c r="L48" s="239">
        <v>-15</v>
      </c>
      <c r="M48" s="239">
        <v>-22</v>
      </c>
      <c r="N48" s="240">
        <v>23</v>
      </c>
      <c r="P48" s="418">
        <v>8.9433702356302458</v>
      </c>
      <c r="Q48" s="242">
        <v>10.227129905200854</v>
      </c>
      <c r="R48" s="242">
        <v>10.255821603094248</v>
      </c>
      <c r="S48" s="242">
        <v>10.888513487049783</v>
      </c>
      <c r="T48" s="243">
        <v>11.863594149796924</v>
      </c>
    </row>
    <row r="49" spans="2:20" ht="15.75">
      <c r="B49" s="216" t="s">
        <v>79</v>
      </c>
      <c r="C49" s="202">
        <v>4.6042029179381139</v>
      </c>
      <c r="D49" s="202">
        <v>4.3829419783793</v>
      </c>
      <c r="E49" s="202">
        <v>4.4152014871747074</v>
      </c>
      <c r="F49" s="202">
        <v>4.9004930218954872</v>
      </c>
      <c r="G49" s="217">
        <v>5.0588026572113813</v>
      </c>
      <c r="J49" s="244"/>
      <c r="K49" s="245"/>
      <c r="L49" s="245"/>
      <c r="M49" s="245"/>
      <c r="N49" s="246"/>
      <c r="P49" s="244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135</v>
      </c>
      <c r="K50" s="236" t="s">
        <v>135</v>
      </c>
      <c r="L50" s="236" t="s">
        <v>135</v>
      </c>
      <c r="M50" s="236" t="s">
        <v>88</v>
      </c>
      <c r="N50" s="237" t="s">
        <v>88</v>
      </c>
      <c r="O50" s="247"/>
      <c r="P50" s="235" t="s">
        <v>135</v>
      </c>
      <c r="Q50" s="249" t="s">
        <v>135</v>
      </c>
      <c r="R50" s="249" t="s">
        <v>135</v>
      </c>
      <c r="S50" s="249" t="s">
        <v>88</v>
      </c>
      <c r="T50" s="250" t="s">
        <v>88</v>
      </c>
    </row>
    <row r="51" spans="2:20" ht="15.75">
      <c r="B51" s="216" t="s">
        <v>80</v>
      </c>
      <c r="C51" s="202">
        <v>4.6107468760030228</v>
      </c>
      <c r="D51" s="202">
        <v>4.3897485093800412</v>
      </c>
      <c r="E51" s="202">
        <v>4.4218729115305466</v>
      </c>
      <c r="F51" s="202">
        <v>4.9345719603562177</v>
      </c>
      <c r="G51" s="217">
        <v>5.1261361986373002</v>
      </c>
      <c r="J51" s="238">
        <v>73.736999999999995</v>
      </c>
      <c r="K51" s="239">
        <v>65.472999999999999</v>
      </c>
      <c r="L51" s="239">
        <v>45.800000000000004</v>
      </c>
      <c r="M51" s="239">
        <v>74</v>
      </c>
      <c r="N51" s="240">
        <v>88</v>
      </c>
      <c r="P51" s="418">
        <v>8.4043328712703289</v>
      </c>
      <c r="Q51" s="242">
        <v>9.6014446955957311</v>
      </c>
      <c r="R51" s="242">
        <v>9.1268951701487726</v>
      </c>
      <c r="S51" s="242">
        <v>11.831713423130532</v>
      </c>
      <c r="T51" s="243">
        <v>12.819882170781282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44"/>
      <c r="Q52" s="211"/>
      <c r="R52" s="211"/>
      <c r="S52" s="211"/>
      <c r="T52" s="252"/>
    </row>
    <row r="53" spans="2:20" ht="15.75">
      <c r="B53" s="216" t="s">
        <v>81</v>
      </c>
      <c r="C53" s="202">
        <v>1.5275407186958141</v>
      </c>
      <c r="D53" s="202">
        <v>1.6000920231795386</v>
      </c>
      <c r="E53" s="202">
        <v>1.7460184580062126</v>
      </c>
      <c r="F53" s="202">
        <v>1.3494831282397106</v>
      </c>
      <c r="G53" s="217">
        <v>1.5874370933684241</v>
      </c>
      <c r="J53" s="235" t="s">
        <v>88</v>
      </c>
      <c r="K53" s="236" t="s">
        <v>88</v>
      </c>
      <c r="L53" s="236" t="s">
        <v>88</v>
      </c>
      <c r="M53" s="236" t="s">
        <v>89</v>
      </c>
      <c r="N53" s="237" t="s">
        <v>89</v>
      </c>
      <c r="O53" s="247"/>
      <c r="P53" s="235" t="s">
        <v>88</v>
      </c>
      <c r="Q53" s="236" t="s">
        <v>88</v>
      </c>
      <c r="R53" s="236" t="s">
        <v>88</v>
      </c>
      <c r="S53" s="236" t="s">
        <v>89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98</v>
      </c>
      <c r="K54" s="239">
        <v>98.372</v>
      </c>
      <c r="L54" s="239">
        <v>71</v>
      </c>
      <c r="M54" s="239">
        <v>79.388000000000005</v>
      </c>
      <c r="N54" s="240">
        <v>30.920999999999999</v>
      </c>
      <c r="P54" s="418">
        <v>9.5415265502431428</v>
      </c>
      <c r="Q54" s="242">
        <v>10.868165301580628</v>
      </c>
      <c r="R54" s="242">
        <v>11.42570744878692</v>
      </c>
      <c r="S54" s="242">
        <v>13.382306473654518</v>
      </c>
      <c r="T54" s="243">
        <v>12.437750537711945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4"/>
      <c r="Q55" s="242"/>
      <c r="R55" s="242"/>
      <c r="S55" s="242"/>
      <c r="T55" s="252"/>
    </row>
    <row r="56" spans="2:20" ht="15.75">
      <c r="B56" s="218" t="s">
        <v>82</v>
      </c>
      <c r="C56" s="202">
        <v>99.788464013570149</v>
      </c>
      <c r="D56" s="202">
        <v>99.756008274337276</v>
      </c>
      <c r="E56" s="202">
        <v>99.750715202281469</v>
      </c>
      <c r="F56" s="202">
        <v>99.050286304389019</v>
      </c>
      <c r="G56" s="217">
        <v>98.098173195595734</v>
      </c>
      <c r="J56" s="235" t="s">
        <v>89</v>
      </c>
      <c r="K56" s="236" t="s">
        <v>89</v>
      </c>
      <c r="L56" s="236" t="s">
        <v>89</v>
      </c>
      <c r="M56" s="236" t="s">
        <v>111</v>
      </c>
      <c r="N56" s="237" t="s">
        <v>111</v>
      </c>
      <c r="P56" s="235" t="s">
        <v>89</v>
      </c>
      <c r="Q56" s="249" t="s">
        <v>89</v>
      </c>
      <c r="R56" s="249" t="s">
        <v>89</v>
      </c>
      <c r="S56" s="249" t="s">
        <v>111</v>
      </c>
      <c r="T56" s="250" t="s">
        <v>111</v>
      </c>
    </row>
    <row r="57" spans="2:20" ht="15.75">
      <c r="B57" s="216"/>
      <c r="C57" s="202"/>
      <c r="D57" s="202"/>
      <c r="E57" s="202"/>
      <c r="F57" s="202"/>
      <c r="G57" s="217"/>
      <c r="J57" s="238">
        <v>140</v>
      </c>
      <c r="K57" s="239">
        <v>101.464</v>
      </c>
      <c r="L57" s="239">
        <v>82</v>
      </c>
      <c r="M57" s="239">
        <v>102</v>
      </c>
      <c r="N57" s="240">
        <v>53.886000000000003</v>
      </c>
      <c r="P57" s="418">
        <v>11.508073073730854</v>
      </c>
      <c r="Q57" s="242">
        <v>13.230890712462068</v>
      </c>
      <c r="R57" s="242">
        <v>13.496970046899095</v>
      </c>
      <c r="S57" s="242">
        <v>10.298656791266811</v>
      </c>
      <c r="T57" s="243">
        <v>10.517701407053767</v>
      </c>
    </row>
    <row r="58" spans="2:20" ht="15.75">
      <c r="B58" s="216" t="s">
        <v>83</v>
      </c>
      <c r="C58" s="202">
        <v>0.21153598642985405</v>
      </c>
      <c r="D58" s="202">
        <v>0.24399172566270266</v>
      </c>
      <c r="E58" s="202">
        <v>0.24928479771852532</v>
      </c>
      <c r="F58" s="202">
        <v>0.9497136956109643</v>
      </c>
      <c r="G58" s="217">
        <v>1.9018268044042466</v>
      </c>
      <c r="J58" s="244"/>
      <c r="K58" s="245"/>
      <c r="L58" s="245"/>
      <c r="M58" s="245"/>
      <c r="N58" s="246"/>
      <c r="P58" s="244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111</v>
      </c>
      <c r="K59" s="236" t="s">
        <v>111</v>
      </c>
      <c r="L59" s="236" t="s">
        <v>111</v>
      </c>
      <c r="M59" s="236" t="s">
        <v>112</v>
      </c>
      <c r="N59" s="237" t="s">
        <v>112</v>
      </c>
      <c r="P59" s="235" t="s">
        <v>111</v>
      </c>
      <c r="Q59" s="249" t="s">
        <v>111</v>
      </c>
      <c r="R59" s="249" t="s">
        <v>111</v>
      </c>
      <c r="S59" s="249" t="s">
        <v>112</v>
      </c>
      <c r="T59" s="250" t="s">
        <v>112</v>
      </c>
    </row>
    <row r="60" spans="2:20" ht="15.75">
      <c r="J60" s="238">
        <v>229.99999999999997</v>
      </c>
      <c r="K60" s="239">
        <v>187.32999999999998</v>
      </c>
      <c r="L60" s="239">
        <v>169.124</v>
      </c>
      <c r="M60" s="239">
        <v>131.59099999999998</v>
      </c>
      <c r="N60" s="240">
        <v>80</v>
      </c>
      <c r="P60" s="418">
        <v>8.5780005082613542</v>
      </c>
      <c r="Q60" s="242">
        <v>9.8974872393941578</v>
      </c>
      <c r="R60" s="242">
        <v>9.6673966486866192</v>
      </c>
      <c r="S60" s="242">
        <v>8.8154234854850166</v>
      </c>
      <c r="T60" s="243">
        <v>8.561248612393122</v>
      </c>
    </row>
    <row r="61" spans="2:20" ht="16.5" thickBot="1">
      <c r="J61" s="244"/>
      <c r="K61" s="245"/>
      <c r="L61" s="245"/>
      <c r="M61" s="245"/>
      <c r="N61" s="246"/>
      <c r="P61" s="244"/>
      <c r="Q61" s="211"/>
      <c r="R61" s="211"/>
      <c r="S61" s="211"/>
      <c r="T61" s="252"/>
    </row>
    <row r="62" spans="2:20" ht="16.5" thickBot="1">
      <c r="B62" s="465" t="str">
        <f>"IJG Namibia ALBI  -Yields-[%] as at "&amp;TEXT(Map!$N$16,"mmmm  yyyy")</f>
        <v>IJG Namibia ALBI  -Yields-[%] as at February  2022</v>
      </c>
      <c r="C62" s="466"/>
      <c r="D62" s="466"/>
      <c r="E62" s="466"/>
      <c r="F62" s="467"/>
      <c r="J62" s="235" t="s">
        <v>112</v>
      </c>
      <c r="K62" s="236" t="s">
        <v>112</v>
      </c>
      <c r="L62" s="236" t="s">
        <v>112</v>
      </c>
      <c r="M62" s="236" t="s">
        <v>113</v>
      </c>
      <c r="N62" s="237" t="s">
        <v>113</v>
      </c>
      <c r="P62" s="235" t="s">
        <v>112</v>
      </c>
      <c r="Q62" s="249" t="s">
        <v>112</v>
      </c>
      <c r="R62" s="249" t="s">
        <v>112</v>
      </c>
      <c r="S62" s="249" t="s">
        <v>113</v>
      </c>
      <c r="T62" s="250" t="s">
        <v>113</v>
      </c>
    </row>
    <row r="63" spans="2:20" ht="16.5" thickBot="1">
      <c r="B63" s="227" t="s">
        <v>32</v>
      </c>
      <c r="C63" s="228" t="s">
        <v>33</v>
      </c>
      <c r="D63" s="416" t="s">
        <v>34</v>
      </c>
      <c r="E63" s="416" t="s">
        <v>35</v>
      </c>
      <c r="F63" s="417" t="s">
        <v>36</v>
      </c>
      <c r="J63" s="238">
        <v>211</v>
      </c>
      <c r="K63" s="239">
        <v>172.41299999999998</v>
      </c>
      <c r="L63" s="239">
        <v>143</v>
      </c>
      <c r="M63" s="239">
        <v>175</v>
      </c>
      <c r="N63" s="240">
        <v>107.3</v>
      </c>
      <c r="P63" s="418">
        <v>7.4309067235173183</v>
      </c>
      <c r="Q63" s="242">
        <v>8.5571869544692376</v>
      </c>
      <c r="R63" s="242">
        <v>8.8670729269886071</v>
      </c>
      <c r="S63" s="242">
        <v>6.9681422346344464</v>
      </c>
      <c r="T63" s="243">
        <v>6.8361425583342781</v>
      </c>
    </row>
    <row r="64" spans="2:20" ht="15.75">
      <c r="B64" s="261" t="s">
        <v>130</v>
      </c>
      <c r="C64" s="262" t="s">
        <v>130</v>
      </c>
      <c r="D64" s="262" t="s">
        <v>130</v>
      </c>
      <c r="E64" s="262" t="s">
        <v>130</v>
      </c>
      <c r="F64" s="263" t="s">
        <v>130</v>
      </c>
      <c r="J64" s="244"/>
      <c r="K64" s="245"/>
      <c r="L64" s="245"/>
      <c r="M64" s="245"/>
      <c r="N64" s="246"/>
      <c r="P64" s="244"/>
      <c r="Q64" s="242"/>
      <c r="R64" s="242"/>
      <c r="S64" s="242"/>
      <c r="T64" s="250"/>
    </row>
    <row r="65" spans="2:20" ht="15.75">
      <c r="B65" s="264">
        <v>6.98</v>
      </c>
      <c r="C65" s="242">
        <v>6.97363</v>
      </c>
      <c r="D65" s="242">
        <v>6.6114800000000002</v>
      </c>
      <c r="E65" s="242">
        <v>5.6944400000000002</v>
      </c>
      <c r="F65" s="265">
        <v>5.5249999999999995</v>
      </c>
      <c r="J65" s="235" t="s">
        <v>113</v>
      </c>
      <c r="K65" s="236" t="s">
        <v>113</v>
      </c>
      <c r="L65" s="236" t="s">
        <v>113</v>
      </c>
      <c r="M65" s="236" t="s">
        <v>114</v>
      </c>
      <c r="N65" s="237" t="s">
        <v>114</v>
      </c>
      <c r="P65" s="235" t="s">
        <v>113</v>
      </c>
      <c r="Q65" s="249" t="s">
        <v>113</v>
      </c>
      <c r="R65" s="249" t="s">
        <v>113</v>
      </c>
      <c r="S65" s="249" t="s">
        <v>114</v>
      </c>
      <c r="T65" s="250" t="s">
        <v>114</v>
      </c>
    </row>
    <row r="66" spans="2:20" ht="15.75">
      <c r="B66" s="264"/>
      <c r="C66" s="242"/>
      <c r="D66" s="242"/>
      <c r="E66" s="242"/>
      <c r="F66" s="265"/>
      <c r="J66" s="238">
        <v>310</v>
      </c>
      <c r="K66" s="239">
        <v>246.99499999999998</v>
      </c>
      <c r="L66" s="239">
        <v>231.53800000000001</v>
      </c>
      <c r="M66" s="239">
        <v>242.20100000000002</v>
      </c>
      <c r="N66" s="240">
        <v>198.18299999999999</v>
      </c>
      <c r="P66" s="418">
        <v>5.5171499551952756</v>
      </c>
      <c r="Q66" s="242">
        <v>6.4543933632882329</v>
      </c>
      <c r="R66" s="242">
        <v>6.7036294793911111</v>
      </c>
      <c r="S66" s="242">
        <v>7.3994536129019632</v>
      </c>
      <c r="T66" s="243">
        <v>6.9912525289828196</v>
      </c>
    </row>
    <row r="67" spans="2:20" ht="15.75">
      <c r="B67" s="261" t="s">
        <v>74</v>
      </c>
      <c r="C67" s="262" t="s">
        <v>74</v>
      </c>
      <c r="D67" s="262" t="s">
        <v>74</v>
      </c>
      <c r="E67" s="262" t="s">
        <v>74</v>
      </c>
      <c r="F67" s="263" t="s">
        <v>74</v>
      </c>
      <c r="J67" s="266"/>
      <c r="K67" s="267"/>
      <c r="L67" s="267"/>
      <c r="M67" s="267"/>
      <c r="N67" s="268"/>
      <c r="P67" s="266"/>
      <c r="Q67" s="242"/>
      <c r="R67" s="242"/>
      <c r="S67" s="242"/>
      <c r="T67" s="252"/>
    </row>
    <row r="68" spans="2:20" ht="15.75">
      <c r="B68" s="264">
        <v>7.38</v>
      </c>
      <c r="C68" s="242">
        <v>7.2364100000000011</v>
      </c>
      <c r="D68" s="242">
        <v>7.4899999999999993</v>
      </c>
      <c r="E68" s="242">
        <v>6.9649999999999999</v>
      </c>
      <c r="F68" s="265">
        <v>7.3999999999999995</v>
      </c>
      <c r="J68" s="235" t="s">
        <v>114</v>
      </c>
      <c r="K68" s="236" t="s">
        <v>114</v>
      </c>
      <c r="L68" s="236" t="s">
        <v>114</v>
      </c>
      <c r="M68" s="236" t="s">
        <v>117</v>
      </c>
      <c r="N68" s="237" t="s">
        <v>117</v>
      </c>
      <c r="P68" s="235" t="s">
        <v>114</v>
      </c>
      <c r="Q68" s="249" t="s">
        <v>114</v>
      </c>
      <c r="R68" s="249" t="s">
        <v>114</v>
      </c>
      <c r="S68" s="249" t="s">
        <v>117</v>
      </c>
      <c r="T68" s="250" t="s">
        <v>117</v>
      </c>
    </row>
    <row r="69" spans="2:20" ht="15.75">
      <c r="B69" s="264"/>
      <c r="C69" s="242"/>
      <c r="D69" s="242"/>
      <c r="E69" s="242"/>
      <c r="F69" s="265"/>
      <c r="J69" s="238">
        <v>252.99999999999997</v>
      </c>
      <c r="K69" s="239">
        <v>221.60000000000002</v>
      </c>
      <c r="L69" s="239">
        <v>241</v>
      </c>
      <c r="M69" s="239">
        <v>246</v>
      </c>
      <c r="N69" s="240">
        <v>236.667</v>
      </c>
      <c r="P69" s="418">
        <v>6.5270998961982105</v>
      </c>
      <c r="Q69" s="242">
        <v>7.4756789911423311</v>
      </c>
      <c r="R69" s="242">
        <v>6.9489736566167259</v>
      </c>
      <c r="S69" s="242">
        <v>6.5043937984090112</v>
      </c>
      <c r="T69" s="243">
        <v>5.9781504417532059</v>
      </c>
    </row>
    <row r="70" spans="2:20" ht="15.75">
      <c r="B70" s="261" t="s">
        <v>110</v>
      </c>
      <c r="C70" s="262" t="s">
        <v>110</v>
      </c>
      <c r="D70" s="262" t="s">
        <v>110</v>
      </c>
      <c r="E70" s="262" t="s">
        <v>110</v>
      </c>
      <c r="F70" s="263" t="s">
        <v>110</v>
      </c>
      <c r="J70" s="266"/>
      <c r="K70" s="267"/>
      <c r="L70" s="267"/>
      <c r="M70" s="267"/>
      <c r="N70" s="268"/>
      <c r="P70" s="266"/>
      <c r="Q70" s="242"/>
      <c r="R70" s="242"/>
      <c r="S70" s="242"/>
      <c r="T70" s="243"/>
    </row>
    <row r="71" spans="2:20" ht="15.75">
      <c r="B71" s="264">
        <v>7.82</v>
      </c>
      <c r="C71" s="242">
        <v>7.5441100000000008</v>
      </c>
      <c r="D71" s="242">
        <v>7.8699999999999992</v>
      </c>
      <c r="E71" s="242">
        <v>7.0750000000000002</v>
      </c>
      <c r="F71" s="265">
        <v>7.54</v>
      </c>
      <c r="J71" s="235" t="s">
        <v>132</v>
      </c>
      <c r="K71" s="236"/>
      <c r="L71" s="236"/>
      <c r="M71" s="236" t="s">
        <v>142</v>
      </c>
      <c r="N71" s="237" t="s">
        <v>142</v>
      </c>
      <c r="P71" s="235" t="s">
        <v>132</v>
      </c>
      <c r="Q71" s="242"/>
      <c r="R71" s="242"/>
      <c r="S71" s="242"/>
      <c r="T71" s="243"/>
    </row>
    <row r="72" spans="2:20" ht="15.75">
      <c r="B72" s="264"/>
      <c r="C72" s="242"/>
      <c r="D72" s="242"/>
      <c r="E72" s="242"/>
      <c r="F72" s="265"/>
      <c r="J72" s="238">
        <v>308.72500000000002</v>
      </c>
      <c r="K72" s="239"/>
      <c r="L72" s="239"/>
      <c r="M72" s="239">
        <v>154</v>
      </c>
      <c r="N72" s="240">
        <v>154</v>
      </c>
      <c r="P72" s="418">
        <v>3.1976651439867414</v>
      </c>
      <c r="Q72" s="242"/>
      <c r="R72" s="242"/>
      <c r="S72" s="242"/>
      <c r="T72" s="243"/>
    </row>
    <row r="73" spans="2:20" ht="15.75">
      <c r="B73" s="261" t="s">
        <v>135</v>
      </c>
      <c r="C73" s="262" t="s">
        <v>135</v>
      </c>
      <c r="D73" s="262" t="s">
        <v>135</v>
      </c>
      <c r="E73" s="262" t="s">
        <v>88</v>
      </c>
      <c r="F73" s="263" t="s">
        <v>88</v>
      </c>
      <c r="J73" s="266"/>
      <c r="K73" s="245"/>
      <c r="L73" s="245"/>
      <c r="M73" s="245"/>
      <c r="N73" s="246"/>
      <c r="P73" s="266"/>
      <c r="Q73" s="242"/>
      <c r="R73" s="242"/>
      <c r="S73" s="242"/>
      <c r="T73" s="243"/>
    </row>
    <row r="74" spans="2:20" ht="15.75">
      <c r="B74" s="264">
        <v>8.6173699999999993</v>
      </c>
      <c r="C74" s="242">
        <v>8.3847300000000011</v>
      </c>
      <c r="D74" s="242">
        <v>8.477999999999998</v>
      </c>
      <c r="E74" s="242">
        <v>8.0350000000000001</v>
      </c>
      <c r="F74" s="265">
        <v>8.19</v>
      </c>
      <c r="J74" s="235" t="s">
        <v>117</v>
      </c>
      <c r="K74" s="236"/>
      <c r="L74" s="236"/>
      <c r="M74" s="236"/>
      <c r="N74" s="237" t="s">
        <v>143</v>
      </c>
      <c r="O74" s="247"/>
      <c r="P74" s="235" t="s">
        <v>117</v>
      </c>
      <c r="Q74" s="242"/>
      <c r="R74" s="242"/>
      <c r="S74" s="242"/>
      <c r="T74" s="243"/>
    </row>
    <row r="75" spans="2:20" ht="15.75">
      <c r="B75" s="264"/>
      <c r="C75" s="242"/>
      <c r="D75" s="242"/>
      <c r="E75" s="242"/>
      <c r="F75" s="265"/>
      <c r="J75" s="238">
        <v>327</v>
      </c>
      <c r="K75" s="239"/>
      <c r="L75" s="239"/>
      <c r="M75" s="239"/>
      <c r="N75" s="240">
        <v>150</v>
      </c>
      <c r="P75" s="418">
        <v>5.2901432651934552</v>
      </c>
      <c r="Q75" s="242"/>
      <c r="R75" s="242"/>
      <c r="S75" s="242"/>
      <c r="T75" s="243"/>
    </row>
    <row r="76" spans="2:20" ht="15.75">
      <c r="B76" s="261" t="s">
        <v>88</v>
      </c>
      <c r="C76" s="262" t="s">
        <v>88</v>
      </c>
      <c r="D76" s="262" t="s">
        <v>88</v>
      </c>
      <c r="E76" s="262" t="s">
        <v>89</v>
      </c>
      <c r="F76" s="263" t="s">
        <v>89</v>
      </c>
      <c r="J76" s="244"/>
      <c r="K76" s="245"/>
      <c r="L76" s="245"/>
      <c r="M76" s="245"/>
      <c r="N76" s="246"/>
      <c r="P76" s="244"/>
      <c r="Q76" s="242"/>
      <c r="R76" s="242"/>
      <c r="S76" s="242"/>
      <c r="T76" s="243"/>
    </row>
    <row r="77" spans="2:20" ht="15.75">
      <c r="B77" s="264">
        <v>8.86</v>
      </c>
      <c r="C77" s="242">
        <v>8.7137200000000004</v>
      </c>
      <c r="D77" s="242">
        <v>8.73</v>
      </c>
      <c r="E77" s="242">
        <v>9.5538799999999995</v>
      </c>
      <c r="F77" s="265">
        <v>9.314210000000001</v>
      </c>
      <c r="J77" s="235" t="s">
        <v>136</v>
      </c>
      <c r="K77" s="236" t="s">
        <v>144</v>
      </c>
      <c r="L77" s="236" t="s">
        <v>144</v>
      </c>
      <c r="M77" s="236" t="s">
        <v>144</v>
      </c>
      <c r="N77" s="237" t="s">
        <v>144</v>
      </c>
      <c r="P77" s="235" t="s">
        <v>136</v>
      </c>
      <c r="Q77" s="242"/>
      <c r="R77" s="242"/>
      <c r="S77" s="242"/>
      <c r="T77" s="243"/>
    </row>
    <row r="78" spans="2:20" ht="15.75">
      <c r="B78" s="264"/>
      <c r="C78" s="242"/>
      <c r="D78" s="242"/>
      <c r="E78" s="242"/>
      <c r="F78" s="265"/>
      <c r="J78" s="238">
        <v>363.55500000000001</v>
      </c>
      <c r="K78" s="239">
        <v>130</v>
      </c>
      <c r="L78" s="239">
        <v>130</v>
      </c>
      <c r="M78" s="239">
        <v>130</v>
      </c>
      <c r="N78" s="240">
        <v>130</v>
      </c>
      <c r="P78" s="418">
        <v>0.7254671764582884</v>
      </c>
      <c r="Q78" s="242"/>
      <c r="R78" s="242"/>
      <c r="S78" s="242"/>
      <c r="T78" s="243"/>
    </row>
    <row r="79" spans="2:20" ht="15.75">
      <c r="B79" s="261" t="s">
        <v>89</v>
      </c>
      <c r="C79" s="262" t="s">
        <v>89</v>
      </c>
      <c r="D79" s="262" t="s">
        <v>89</v>
      </c>
      <c r="E79" s="262" t="s">
        <v>111</v>
      </c>
      <c r="F79" s="263" t="s">
        <v>111</v>
      </c>
      <c r="J79" s="244"/>
      <c r="K79" s="245"/>
      <c r="L79" s="245"/>
      <c r="M79" s="245"/>
      <c r="N79" s="246"/>
      <c r="P79" s="244"/>
      <c r="Q79" s="242"/>
      <c r="R79" s="242"/>
      <c r="S79" s="242"/>
      <c r="T79" s="243"/>
    </row>
    <row r="80" spans="2:20" ht="15.75">
      <c r="B80" s="264">
        <v>10.805</v>
      </c>
      <c r="C80" s="242">
        <v>10.38964</v>
      </c>
      <c r="D80" s="242">
        <v>10.565</v>
      </c>
      <c r="E80" s="242">
        <v>10.11</v>
      </c>
      <c r="F80" s="265">
        <v>9.93886</v>
      </c>
      <c r="J80" s="235" t="s">
        <v>133</v>
      </c>
      <c r="K80" s="236" t="s">
        <v>145</v>
      </c>
      <c r="L80" s="236" t="s">
        <v>145</v>
      </c>
      <c r="M80" s="236" t="s">
        <v>145</v>
      </c>
      <c r="N80" s="237" t="s">
        <v>145</v>
      </c>
      <c r="P80" s="235" t="s">
        <v>133</v>
      </c>
      <c r="Q80" s="242"/>
      <c r="R80" s="242"/>
      <c r="S80" s="242"/>
      <c r="T80" s="243"/>
    </row>
    <row r="81" spans="2:20" ht="15.75">
      <c r="B81" s="264"/>
      <c r="C81" s="242"/>
      <c r="D81" s="242"/>
      <c r="E81" s="242"/>
      <c r="F81" s="265"/>
      <c r="J81" s="238">
        <v>292</v>
      </c>
      <c r="K81" s="239">
        <v>95</v>
      </c>
      <c r="L81" s="239">
        <v>95</v>
      </c>
      <c r="M81" s="239">
        <v>95</v>
      </c>
      <c r="N81" s="240">
        <v>95</v>
      </c>
      <c r="P81" s="418">
        <v>3.5384254126004997</v>
      </c>
      <c r="Q81" s="242"/>
      <c r="R81" s="242"/>
      <c r="S81" s="242"/>
      <c r="T81" s="243"/>
    </row>
    <row r="82" spans="2:20" ht="16.5" thickBot="1">
      <c r="B82" s="261" t="s">
        <v>111</v>
      </c>
      <c r="C82" s="262" t="s">
        <v>111</v>
      </c>
      <c r="D82" s="262" t="s">
        <v>111</v>
      </c>
      <c r="E82" s="262" t="s">
        <v>112</v>
      </c>
      <c r="F82" s="263" t="s">
        <v>112</v>
      </c>
      <c r="J82" s="244"/>
      <c r="K82" s="245"/>
      <c r="L82" s="245"/>
      <c r="M82" s="245"/>
      <c r="N82" s="246"/>
      <c r="P82" s="269"/>
      <c r="Q82" s="270"/>
      <c r="R82" s="270"/>
      <c r="S82" s="270"/>
      <c r="T82" s="271"/>
    </row>
    <row r="83" spans="2:20" ht="16.5" thickBot="1">
      <c r="B83" s="264">
        <v>11.98</v>
      </c>
      <c r="C83" s="242">
        <v>11.503300000000001</v>
      </c>
      <c r="D83" s="242">
        <v>11.706239999999999</v>
      </c>
      <c r="E83" s="242">
        <v>11.275910000000001</v>
      </c>
      <c r="F83" s="265">
        <v>11.040000000000001</v>
      </c>
      <c r="J83" s="235" t="s">
        <v>144</v>
      </c>
      <c r="K83" s="236"/>
      <c r="L83" s="236"/>
      <c r="M83" s="236"/>
      <c r="N83" s="237"/>
    </row>
    <row r="84" spans="2:20" ht="16.5" thickBot="1">
      <c r="B84" s="264"/>
      <c r="C84" s="242"/>
      <c r="D84" s="242"/>
      <c r="E84" s="242"/>
      <c r="F84" s="265"/>
      <c r="J84" s="238">
        <v>130</v>
      </c>
      <c r="K84" s="239"/>
      <c r="L84" s="239"/>
      <c r="M84" s="239"/>
      <c r="N84" s="240"/>
      <c r="P84" s="465" t="str">
        <f>"IJG Namibia OTHI  -Weights [%] as at "&amp;TEXT(Map!$N$16,"mmmm  yyyy")</f>
        <v>IJG Namibia OTHI  -Weights [%] as at February  2022</v>
      </c>
      <c r="Q84" s="466"/>
      <c r="R84" s="466"/>
      <c r="S84" s="466"/>
      <c r="T84" s="467"/>
    </row>
    <row r="85" spans="2:20" ht="16.5" thickBot="1">
      <c r="B85" s="261" t="s">
        <v>112</v>
      </c>
      <c r="C85" s="262" t="s">
        <v>112</v>
      </c>
      <c r="D85" s="262" t="s">
        <v>112</v>
      </c>
      <c r="E85" s="262" t="s">
        <v>113</v>
      </c>
      <c r="F85" s="263" t="s">
        <v>113</v>
      </c>
      <c r="J85" s="266"/>
      <c r="K85" s="267"/>
      <c r="L85" s="267"/>
      <c r="M85" s="267"/>
      <c r="N85" s="268"/>
      <c r="P85" s="230" t="s">
        <v>32</v>
      </c>
      <c r="Q85" s="231" t="s">
        <v>33</v>
      </c>
      <c r="R85" s="231" t="s">
        <v>34</v>
      </c>
      <c r="S85" s="231" t="s">
        <v>35</v>
      </c>
      <c r="T85" s="232" t="s">
        <v>36</v>
      </c>
    </row>
    <row r="86" spans="2:20" ht="15.75">
      <c r="B86" s="264">
        <v>12.389999999999999</v>
      </c>
      <c r="C86" s="242">
        <v>12.009129999999999</v>
      </c>
      <c r="D86" s="242">
        <v>12.015000000000001</v>
      </c>
      <c r="E86" s="242">
        <v>11.96</v>
      </c>
      <c r="F86" s="265">
        <v>11.633000000000001</v>
      </c>
      <c r="J86" s="235" t="s">
        <v>145</v>
      </c>
      <c r="K86" s="236"/>
      <c r="L86" s="236"/>
      <c r="M86" s="236"/>
      <c r="N86" s="237"/>
      <c r="P86" s="235"/>
      <c r="Q86" s="236"/>
      <c r="R86" s="236"/>
      <c r="S86" s="236" t="s">
        <v>142</v>
      </c>
      <c r="T86" s="237" t="s">
        <v>142</v>
      </c>
    </row>
    <row r="87" spans="2:20" ht="15.75">
      <c r="B87" s="264"/>
      <c r="C87" s="242"/>
      <c r="D87" s="242"/>
      <c r="E87" s="242"/>
      <c r="F87" s="265"/>
      <c r="J87" s="238">
        <v>75</v>
      </c>
      <c r="K87" s="239"/>
      <c r="L87" s="239"/>
      <c r="M87" s="239"/>
      <c r="N87" s="240"/>
      <c r="P87" s="241"/>
      <c r="Q87" s="242"/>
      <c r="R87" s="242"/>
      <c r="S87" s="242">
        <v>72.428757619190236</v>
      </c>
      <c r="T87" s="243">
        <v>40.678225343290606</v>
      </c>
    </row>
    <row r="88" spans="2:20" ht="16.5" thickBot="1">
      <c r="B88" s="261" t="s">
        <v>113</v>
      </c>
      <c r="C88" s="262" t="s">
        <v>113</v>
      </c>
      <c r="D88" s="262" t="s">
        <v>113</v>
      </c>
      <c r="E88" s="262" t="s">
        <v>114</v>
      </c>
      <c r="F88" s="263" t="s">
        <v>114</v>
      </c>
      <c r="J88" s="272"/>
      <c r="K88" s="273"/>
      <c r="L88" s="273"/>
      <c r="M88" s="273"/>
      <c r="N88" s="274"/>
      <c r="P88" s="241"/>
      <c r="Q88" s="242"/>
      <c r="R88" s="242"/>
      <c r="S88" s="242"/>
      <c r="T88" s="243"/>
    </row>
    <row r="89" spans="2:20" ht="15.75">
      <c r="B89" s="264">
        <v>13.574999999999999</v>
      </c>
      <c r="C89" s="242">
        <v>12.959950000000001</v>
      </c>
      <c r="D89" s="242">
        <v>13.11538</v>
      </c>
      <c r="E89" s="242">
        <v>12.757010000000001</v>
      </c>
      <c r="F89" s="265">
        <v>12.656830000000001</v>
      </c>
      <c r="P89" s="248"/>
      <c r="Q89" s="249"/>
      <c r="R89" s="249"/>
      <c r="S89" s="249"/>
      <c r="T89" s="250" t="s">
        <v>143</v>
      </c>
    </row>
    <row r="90" spans="2:20" ht="15.75">
      <c r="B90" s="264"/>
      <c r="C90" s="242"/>
      <c r="D90" s="242"/>
      <c r="E90" s="242"/>
      <c r="F90" s="265"/>
      <c r="P90" s="241"/>
      <c r="Q90" s="242"/>
      <c r="R90" s="242"/>
      <c r="S90" s="242"/>
      <c r="T90" s="243">
        <v>44.059084054105661</v>
      </c>
    </row>
    <row r="91" spans="2:20" ht="15.75">
      <c r="B91" s="261" t="s">
        <v>114</v>
      </c>
      <c r="C91" s="262" t="s">
        <v>114</v>
      </c>
      <c r="D91" s="262" t="s">
        <v>114</v>
      </c>
      <c r="E91" s="262" t="s">
        <v>117</v>
      </c>
      <c r="F91" s="263" t="s">
        <v>117</v>
      </c>
      <c r="P91" s="251"/>
      <c r="Q91" s="211"/>
      <c r="R91" s="211"/>
      <c r="S91" s="211"/>
      <c r="T91" s="252"/>
    </row>
    <row r="92" spans="2:20" ht="16.5" thickBot="1">
      <c r="B92" s="264">
        <v>13.12</v>
      </c>
      <c r="C92" s="242">
        <v>12.806000000000001</v>
      </c>
      <c r="D92" s="242">
        <v>13.285</v>
      </c>
      <c r="E92" s="242">
        <v>12.855</v>
      </c>
      <c r="F92" s="265">
        <v>13.14667</v>
      </c>
      <c r="P92" s="248" t="s">
        <v>144</v>
      </c>
      <c r="Q92" s="249" t="s">
        <v>144</v>
      </c>
      <c r="R92" s="249" t="s">
        <v>144</v>
      </c>
      <c r="S92" s="249" t="s">
        <v>144</v>
      </c>
      <c r="T92" s="250" t="s">
        <v>144</v>
      </c>
    </row>
    <row r="93" spans="2:20" ht="16.5" thickBot="1">
      <c r="B93" s="264"/>
      <c r="C93" s="242"/>
      <c r="D93" s="242"/>
      <c r="E93" s="242"/>
      <c r="F93" s="265"/>
      <c r="J93" s="462" t="str">
        <f>"IJG Namibia ALBI  -Weights [%] as at "&amp;TEXT(Map!$N$16,"mmmm  yyyy")</f>
        <v>IJG Namibia ALBI  -Weights [%] as at February  2022</v>
      </c>
      <c r="K93" s="463"/>
      <c r="L93" s="463"/>
      <c r="M93" s="463"/>
      <c r="N93" s="464"/>
      <c r="P93" s="241">
        <v>50.693826541843833</v>
      </c>
      <c r="Q93" s="242">
        <v>50.699754405034817</v>
      </c>
      <c r="R93" s="242">
        <v>50.617815988044356</v>
      </c>
      <c r="S93" s="242">
        <v>13.765855836034193</v>
      </c>
      <c r="T93" s="243">
        <v>7.6776394241810095</v>
      </c>
    </row>
    <row r="94" spans="2:20" ht="16.5" thickBot="1">
      <c r="B94" s="261" t="s">
        <v>132</v>
      </c>
      <c r="C94" s="262"/>
      <c r="D94" s="262"/>
      <c r="E94" s="262" t="s">
        <v>142</v>
      </c>
      <c r="F94" s="263" t="s">
        <v>142</v>
      </c>
      <c r="J94" s="227" t="s">
        <v>32</v>
      </c>
      <c r="K94" s="228" t="s">
        <v>33</v>
      </c>
      <c r="L94" s="228" t="s">
        <v>34</v>
      </c>
      <c r="M94" s="228" t="s">
        <v>35</v>
      </c>
      <c r="N94" s="229" t="s">
        <v>36</v>
      </c>
      <c r="P94" s="251"/>
      <c r="Q94" s="211"/>
      <c r="R94" s="211"/>
      <c r="S94" s="211"/>
      <c r="T94" s="252"/>
    </row>
    <row r="95" spans="2:20" ht="15.75">
      <c r="B95" s="264">
        <v>13.73725</v>
      </c>
      <c r="C95" s="242"/>
      <c r="D95" s="242"/>
      <c r="E95" s="242">
        <v>6.41</v>
      </c>
      <c r="F95" s="265">
        <v>6.7549999999999999</v>
      </c>
      <c r="J95" s="261" t="s">
        <v>130</v>
      </c>
      <c r="K95" s="262" t="s">
        <v>130</v>
      </c>
      <c r="L95" s="262" t="s">
        <v>130</v>
      </c>
      <c r="M95" s="262" t="s">
        <v>130</v>
      </c>
      <c r="N95" s="263" t="s">
        <v>130</v>
      </c>
      <c r="P95" s="248" t="s">
        <v>145</v>
      </c>
      <c r="Q95" s="249" t="s">
        <v>145</v>
      </c>
      <c r="R95" s="249" t="s">
        <v>145</v>
      </c>
      <c r="S95" s="249" t="s">
        <v>145</v>
      </c>
      <c r="T95" s="250" t="s">
        <v>145</v>
      </c>
    </row>
    <row r="96" spans="2:20" ht="15.75">
      <c r="B96" s="264"/>
      <c r="C96" s="242"/>
      <c r="D96" s="242"/>
      <c r="E96" s="242"/>
      <c r="F96" s="265"/>
      <c r="J96" s="264">
        <v>10.915492546831249</v>
      </c>
      <c r="K96" s="242">
        <v>12.421051528748086</v>
      </c>
      <c r="L96" s="242">
        <v>12.168303296954916</v>
      </c>
      <c r="M96" s="242">
        <v>11.745248922510926</v>
      </c>
      <c r="N96" s="265">
        <v>10.72441498961401</v>
      </c>
      <c r="P96" s="241">
        <v>49.306173458156159</v>
      </c>
      <c r="Q96" s="242">
        <v>49.300245594965183</v>
      </c>
      <c r="R96" s="242">
        <v>49.382184011955651</v>
      </c>
      <c r="S96" s="242">
        <v>13.805386544775565</v>
      </c>
      <c r="T96" s="243">
        <v>7.5850511784227237</v>
      </c>
    </row>
    <row r="97" spans="2:20" ht="16.5" thickBot="1">
      <c r="B97" s="261" t="s">
        <v>117</v>
      </c>
      <c r="C97" s="262"/>
      <c r="D97" s="262"/>
      <c r="E97" s="262"/>
      <c r="F97" s="263" t="s">
        <v>143</v>
      </c>
      <c r="J97" s="264"/>
      <c r="K97" s="242"/>
      <c r="L97" s="242"/>
      <c r="M97" s="242"/>
      <c r="N97" s="265"/>
      <c r="P97" s="272"/>
      <c r="Q97" s="273"/>
      <c r="R97" s="273"/>
      <c r="S97" s="273"/>
      <c r="T97" s="274"/>
    </row>
    <row r="98" spans="2:20" ht="16.5" thickBot="1">
      <c r="B98" s="264">
        <v>13.92</v>
      </c>
      <c r="C98" s="242"/>
      <c r="D98" s="242"/>
      <c r="E98" s="242"/>
      <c r="F98" s="265">
        <v>6.7149999999999999</v>
      </c>
      <c r="J98" s="261" t="s">
        <v>74</v>
      </c>
      <c r="K98" s="262" t="s">
        <v>74</v>
      </c>
      <c r="L98" s="262" t="s">
        <v>74</v>
      </c>
      <c r="M98" s="262" t="s">
        <v>74</v>
      </c>
      <c r="N98" s="263" t="s">
        <v>74</v>
      </c>
    </row>
    <row r="99" spans="2:20" ht="16.5" thickBot="1">
      <c r="B99" s="264"/>
      <c r="C99" s="242"/>
      <c r="D99" s="242"/>
      <c r="E99" s="242"/>
      <c r="F99" s="265"/>
      <c r="J99" s="264">
        <v>9.8377104010798746</v>
      </c>
      <c r="K99" s="242">
        <v>11.208744170405748</v>
      </c>
      <c r="L99" s="242">
        <v>11.280629016296997</v>
      </c>
      <c r="M99" s="242">
        <v>11.939057961747265</v>
      </c>
      <c r="N99" s="265">
        <v>12.813533000788141</v>
      </c>
      <c r="P99" s="465" t="str">
        <f>"IJG Namibia ALBI  -Rate Duration (years) as at "&amp;TEXT(Map!$N$16,"mmmm  yyyy")</f>
        <v>IJG Namibia ALBI  -Rate Duration (years) as at February  2022</v>
      </c>
      <c r="Q99" s="466"/>
      <c r="R99" s="466"/>
      <c r="S99" s="466"/>
      <c r="T99" s="467"/>
    </row>
    <row r="100" spans="2:20" ht="16.5" thickBot="1">
      <c r="B100" s="261" t="s">
        <v>136</v>
      </c>
      <c r="C100" s="262" t="s">
        <v>144</v>
      </c>
      <c r="D100" s="262" t="s">
        <v>144</v>
      </c>
      <c r="E100" s="262" t="s">
        <v>144</v>
      </c>
      <c r="F100" s="263" t="s">
        <v>144</v>
      </c>
      <c r="J100" s="264"/>
      <c r="K100" s="242"/>
      <c r="L100" s="242"/>
      <c r="M100" s="242"/>
      <c r="N100" s="265"/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4">
        <v>14.21555</v>
      </c>
      <c r="C101" s="242">
        <v>6.65</v>
      </c>
      <c r="D101" s="242">
        <v>6.3000000000000007</v>
      </c>
      <c r="E101" s="242">
        <v>6.1700000000000008</v>
      </c>
      <c r="F101" s="265">
        <v>6.5150000000000006</v>
      </c>
      <c r="J101" s="261" t="s">
        <v>110</v>
      </c>
      <c r="K101" s="262" t="s">
        <v>110</v>
      </c>
      <c r="L101" s="262" t="s">
        <v>110</v>
      </c>
      <c r="M101" s="262" t="s">
        <v>110</v>
      </c>
      <c r="N101" s="263" t="s">
        <v>110</v>
      </c>
      <c r="P101" s="261" t="s">
        <v>130</v>
      </c>
      <c r="Q101" s="262" t="s">
        <v>130</v>
      </c>
      <c r="R101" s="262" t="s">
        <v>130</v>
      </c>
      <c r="S101" s="262" t="s">
        <v>130</v>
      </c>
      <c r="T101" s="263" t="s">
        <v>130</v>
      </c>
    </row>
    <row r="102" spans="2:20" ht="15.75">
      <c r="B102" s="264"/>
      <c r="C102" s="242"/>
      <c r="D102" s="242"/>
      <c r="E102" s="242"/>
      <c r="F102" s="265"/>
      <c r="J102" s="264">
        <v>8.9241760099761738</v>
      </c>
      <c r="K102" s="242">
        <v>10.202163041556114</v>
      </c>
      <c r="L102" s="242">
        <v>10.230255398956603</v>
      </c>
      <c r="M102" s="242">
        <v>10.785103783214826</v>
      </c>
      <c r="N102" s="265">
        <v>11.637969136290351</v>
      </c>
      <c r="P102" s="264">
        <v>1.4543675351407621</v>
      </c>
      <c r="Q102" s="242">
        <v>1.5287511858205298</v>
      </c>
      <c r="R102" s="242">
        <v>1.6967427950443039</v>
      </c>
      <c r="S102" s="242">
        <v>1.8744873135761373</v>
      </c>
      <c r="T102" s="265">
        <v>2.2777735322137502</v>
      </c>
    </row>
    <row r="103" spans="2:20" ht="15.75">
      <c r="B103" s="261" t="s">
        <v>133</v>
      </c>
      <c r="C103" s="262" t="s">
        <v>145</v>
      </c>
      <c r="D103" s="262" t="s">
        <v>145</v>
      </c>
      <c r="E103" s="262" t="s">
        <v>145</v>
      </c>
      <c r="F103" s="262" t="s">
        <v>145</v>
      </c>
      <c r="J103" s="264"/>
      <c r="K103" s="242"/>
      <c r="L103" s="242"/>
      <c r="M103" s="242"/>
      <c r="N103" s="265"/>
      <c r="P103" s="264"/>
      <c r="Q103" s="242"/>
      <c r="R103" s="242"/>
      <c r="S103" s="242"/>
      <c r="T103" s="265"/>
    </row>
    <row r="104" spans="2:20" ht="15.75">
      <c r="B104" s="264">
        <v>13.5</v>
      </c>
      <c r="C104" s="242">
        <v>6.1</v>
      </c>
      <c r="D104" s="242">
        <v>5.75</v>
      </c>
      <c r="E104" s="242">
        <v>5.62</v>
      </c>
      <c r="F104" s="265">
        <v>5.9649999999999999</v>
      </c>
      <c r="J104" s="261" t="s">
        <v>135</v>
      </c>
      <c r="K104" s="262" t="s">
        <v>135</v>
      </c>
      <c r="L104" s="262" t="s">
        <v>135</v>
      </c>
      <c r="M104" s="262" t="s">
        <v>88</v>
      </c>
      <c r="N104" s="263" t="s">
        <v>88</v>
      </c>
      <c r="O104" s="247"/>
      <c r="P104" s="261" t="s">
        <v>74</v>
      </c>
      <c r="Q104" s="262" t="s">
        <v>74</v>
      </c>
      <c r="R104" s="262" t="s">
        <v>74</v>
      </c>
      <c r="S104" s="262" t="s">
        <v>74</v>
      </c>
      <c r="T104" s="263" t="s">
        <v>74</v>
      </c>
    </row>
    <row r="105" spans="2:20" ht="15.75">
      <c r="B105" s="264"/>
      <c r="C105" s="242"/>
      <c r="D105" s="242"/>
      <c r="E105" s="242"/>
      <c r="F105" s="265"/>
      <c r="J105" s="264">
        <v>8.3862955254652309</v>
      </c>
      <c r="K105" s="242">
        <v>9.5780052787965406</v>
      </c>
      <c r="L105" s="242">
        <v>9.1041432079858851</v>
      </c>
      <c r="M105" s="242">
        <v>11.71934602032562</v>
      </c>
      <c r="N105" s="265">
        <v>12.576070215364322</v>
      </c>
      <c r="P105" s="264">
        <v>2.2102589044962899</v>
      </c>
      <c r="Q105" s="242">
        <v>2.2867094919862638</v>
      </c>
      <c r="R105" s="242">
        <v>2.4468920225449162</v>
      </c>
      <c r="S105" s="242">
        <v>2.5785150778314891</v>
      </c>
      <c r="T105" s="265">
        <v>2.921016276630632</v>
      </c>
    </row>
    <row r="106" spans="2:20" ht="15.75">
      <c r="B106" s="261" t="s">
        <v>144</v>
      </c>
      <c r="C106" s="262"/>
      <c r="D106" s="262"/>
      <c r="E106" s="262"/>
      <c r="F106" s="263"/>
      <c r="J106" s="264"/>
      <c r="K106" s="242"/>
      <c r="L106" s="242"/>
      <c r="M106" s="242"/>
      <c r="N106" s="265"/>
      <c r="P106" s="264"/>
      <c r="Q106" s="242"/>
      <c r="R106" s="242"/>
      <c r="S106" s="242"/>
      <c r="T106" s="263"/>
    </row>
    <row r="107" spans="2:20" ht="15.75">
      <c r="B107" s="264">
        <v>6.620000000000001</v>
      </c>
      <c r="C107" s="242"/>
      <c r="D107" s="242"/>
      <c r="E107" s="242"/>
      <c r="F107" s="265"/>
      <c r="J107" s="261" t="s">
        <v>88</v>
      </c>
      <c r="K107" s="262" t="s">
        <v>88</v>
      </c>
      <c r="L107" s="262" t="s">
        <v>88</v>
      </c>
      <c r="M107" s="262" t="s">
        <v>89</v>
      </c>
      <c r="N107" s="263" t="s">
        <v>89</v>
      </c>
      <c r="O107" s="247"/>
      <c r="P107" s="261" t="s">
        <v>110</v>
      </c>
      <c r="Q107" s="262" t="s">
        <v>110</v>
      </c>
      <c r="R107" s="262" t="s">
        <v>110</v>
      </c>
      <c r="S107" s="262" t="s">
        <v>110</v>
      </c>
      <c r="T107" s="263" t="s">
        <v>110</v>
      </c>
    </row>
    <row r="108" spans="2:20" ht="15.75">
      <c r="B108" s="264"/>
      <c r="C108" s="242"/>
      <c r="D108" s="242"/>
      <c r="E108" s="242"/>
      <c r="F108" s="265"/>
      <c r="J108" s="264">
        <v>9.521048563884035</v>
      </c>
      <c r="K108" s="242">
        <v>10.841633517622835</v>
      </c>
      <c r="L108" s="242">
        <v>11.397224897085302</v>
      </c>
      <c r="M108" s="242">
        <v>13.255212876285588</v>
      </c>
      <c r="N108" s="265">
        <v>12.201206064120807</v>
      </c>
      <c r="P108" s="264">
        <v>2.6281917701781583</v>
      </c>
      <c r="Q108" s="242">
        <v>2.707643830606965</v>
      </c>
      <c r="R108" s="242">
        <v>2.8651192844815641</v>
      </c>
      <c r="S108" s="242">
        <v>3.0046635068562528</v>
      </c>
      <c r="T108" s="265">
        <v>3.3458388934921106</v>
      </c>
    </row>
    <row r="109" spans="2:20" ht="15.75">
      <c r="B109" s="261" t="s">
        <v>145</v>
      </c>
      <c r="C109" s="262"/>
      <c r="D109" s="262"/>
      <c r="E109" s="262"/>
      <c r="F109" s="263"/>
      <c r="J109" s="264"/>
      <c r="K109" s="242">
        <v>0</v>
      </c>
      <c r="L109" s="242"/>
      <c r="M109" s="242">
        <v>0</v>
      </c>
      <c r="N109" s="265">
        <v>0</v>
      </c>
      <c r="P109" s="264"/>
      <c r="Q109" s="242"/>
      <c r="R109" s="242"/>
      <c r="S109" s="242"/>
      <c r="T109" s="265"/>
    </row>
    <row r="110" spans="2:20" ht="15.75">
      <c r="B110" s="264">
        <v>6.07</v>
      </c>
      <c r="C110" s="242"/>
      <c r="D110" s="242"/>
      <c r="E110" s="242"/>
      <c r="F110" s="265"/>
      <c r="J110" s="261" t="s">
        <v>89</v>
      </c>
      <c r="K110" s="262" t="s">
        <v>89</v>
      </c>
      <c r="L110" s="262" t="s">
        <v>89</v>
      </c>
      <c r="M110" s="262" t="s">
        <v>111</v>
      </c>
      <c r="N110" s="263" t="s">
        <v>111</v>
      </c>
      <c r="O110" s="247"/>
      <c r="P110" s="261" t="s">
        <v>135</v>
      </c>
      <c r="Q110" s="262" t="s">
        <v>135</v>
      </c>
      <c r="R110" s="262" t="s">
        <v>135</v>
      </c>
      <c r="S110" s="262" t="s">
        <v>88</v>
      </c>
      <c r="T110" s="263" t="s">
        <v>88</v>
      </c>
    </row>
    <row r="111" spans="2:20" ht="16.5" thickBot="1">
      <c r="B111" s="275"/>
      <c r="C111" s="276"/>
      <c r="D111" s="276"/>
      <c r="E111" s="276"/>
      <c r="F111" s="277"/>
      <c r="J111" s="264">
        <v>11.483374493039125</v>
      </c>
      <c r="K111" s="242">
        <v>13.198590952179515</v>
      </c>
      <c r="L111" s="242">
        <v>13.463324152419553</v>
      </c>
      <c r="M111" s="242">
        <v>10.200849037256182</v>
      </c>
      <c r="N111" s="265">
        <v>10.317672942487215</v>
      </c>
      <c r="P111" s="264">
        <v>3.3137942279811412</v>
      </c>
      <c r="Q111" s="242">
        <v>3.3945330161672214</v>
      </c>
      <c r="R111" s="242">
        <v>3.5551317345806965</v>
      </c>
      <c r="S111" s="242">
        <v>4.2559007709940957</v>
      </c>
      <c r="T111" s="265">
        <v>4.565877090784233</v>
      </c>
    </row>
    <row r="112" spans="2:20" ht="15.75">
      <c r="J112" s="264"/>
      <c r="K112" s="242"/>
      <c r="L112" s="242"/>
      <c r="M112" s="242"/>
      <c r="N112" s="265"/>
      <c r="P112" s="264"/>
      <c r="Q112" s="242"/>
      <c r="R112" s="242"/>
      <c r="S112" s="242"/>
      <c r="T112" s="265"/>
    </row>
    <row r="113" spans="10:20" ht="15.75">
      <c r="J113" s="261" t="s">
        <v>111</v>
      </c>
      <c r="K113" s="262" t="s">
        <v>111</v>
      </c>
      <c r="L113" s="262" t="s">
        <v>111</v>
      </c>
      <c r="M113" s="262" t="s">
        <v>112</v>
      </c>
      <c r="N113" s="263" t="s">
        <v>112</v>
      </c>
      <c r="O113" s="247"/>
      <c r="P113" s="261" t="s">
        <v>88</v>
      </c>
      <c r="Q113" s="262" t="s">
        <v>88</v>
      </c>
      <c r="R113" s="262" t="s">
        <v>88</v>
      </c>
      <c r="S113" s="262" t="s">
        <v>89</v>
      </c>
      <c r="T113" s="263" t="s">
        <v>89</v>
      </c>
    </row>
    <row r="114" spans="10:20" ht="15.75">
      <c r="J114" s="264">
        <v>8.5595904376639904</v>
      </c>
      <c r="K114" s="242">
        <v>9.8733251121285353</v>
      </c>
      <c r="L114" s="242">
        <v>9.6432972985062921</v>
      </c>
      <c r="M114" s="242">
        <v>8.7317022013172618</v>
      </c>
      <c r="N114" s="265">
        <v>8.3984284914909413</v>
      </c>
      <c r="P114" s="264">
        <v>3.9069036373513581</v>
      </c>
      <c r="Q114" s="242">
        <v>3.9864061079530222</v>
      </c>
      <c r="R114" s="242">
        <v>3.9885387144094517</v>
      </c>
      <c r="S114" s="242">
        <v>5.8024942735877163</v>
      </c>
      <c r="T114" s="265">
        <v>6.0636355470906942</v>
      </c>
    </row>
    <row r="115" spans="10:20" ht="15.75">
      <c r="J115" s="264"/>
      <c r="K115" s="242"/>
      <c r="L115" s="242"/>
      <c r="M115" s="242"/>
      <c r="N115" s="265"/>
      <c r="P115" s="264"/>
      <c r="Q115" s="242"/>
      <c r="R115" s="242"/>
      <c r="S115" s="242"/>
      <c r="T115" s="265"/>
    </row>
    <row r="116" spans="10:20" ht="15.75">
      <c r="J116" s="261" t="s">
        <v>112</v>
      </c>
      <c r="K116" s="262" t="s">
        <v>112</v>
      </c>
      <c r="L116" s="262" t="s">
        <v>112</v>
      </c>
      <c r="M116" s="262" t="s">
        <v>113</v>
      </c>
      <c r="N116" s="263" t="s">
        <v>113</v>
      </c>
      <c r="O116" s="247"/>
      <c r="P116" s="261" t="s">
        <v>89</v>
      </c>
      <c r="Q116" s="262" t="s">
        <v>89</v>
      </c>
      <c r="R116" s="262" t="s">
        <v>89</v>
      </c>
      <c r="S116" s="262" t="s">
        <v>111</v>
      </c>
      <c r="T116" s="263" t="s">
        <v>111</v>
      </c>
    </row>
    <row r="117" spans="10:20" ht="15.75">
      <c r="J117" s="264">
        <v>7.4149585410416208</v>
      </c>
      <c r="K117" s="242">
        <v>8.5362968199099658</v>
      </c>
      <c r="L117" s="242">
        <v>8.84496866217901</v>
      </c>
      <c r="M117" s="242">
        <v>6.9019648335024701</v>
      </c>
      <c r="N117" s="265">
        <v>6.7061309667725917</v>
      </c>
      <c r="P117" s="264">
        <v>5.4565192024536806</v>
      </c>
      <c r="Q117" s="242">
        <v>5.5675676019329785</v>
      </c>
      <c r="R117" s="242">
        <v>5.4648054908934123</v>
      </c>
      <c r="S117" s="242">
        <v>6.3466439518130819</v>
      </c>
      <c r="T117" s="265">
        <v>6.5464089345926038</v>
      </c>
    </row>
    <row r="118" spans="10:20" ht="15.75">
      <c r="J118" s="264"/>
      <c r="K118" s="242"/>
      <c r="L118" s="242"/>
      <c r="M118" s="242"/>
      <c r="N118" s="265"/>
      <c r="P118" s="264"/>
      <c r="Q118" s="242"/>
      <c r="R118" s="242"/>
      <c r="S118" s="242"/>
      <c r="T118" s="265"/>
    </row>
    <row r="119" spans="10:20" ht="15.75">
      <c r="J119" s="261" t="s">
        <v>113</v>
      </c>
      <c r="K119" s="262" t="s">
        <v>113</v>
      </c>
      <c r="L119" s="262" t="s">
        <v>113</v>
      </c>
      <c r="M119" s="262" t="s">
        <v>114</v>
      </c>
      <c r="N119" s="263" t="s">
        <v>114</v>
      </c>
      <c r="O119" s="247"/>
      <c r="P119" s="261" t="s">
        <v>111</v>
      </c>
      <c r="Q119" s="262" t="s">
        <v>111</v>
      </c>
      <c r="R119" s="262" t="s">
        <v>111</v>
      </c>
      <c r="S119" s="262" t="s">
        <v>112</v>
      </c>
      <c r="T119" s="263" t="s">
        <v>112</v>
      </c>
    </row>
    <row r="120" spans="10:20" ht="15.75">
      <c r="J120" s="264">
        <v>5.5053090698894795</v>
      </c>
      <c r="K120" s="242">
        <v>6.4386366494785445</v>
      </c>
      <c r="L120" s="242">
        <v>6.6869183502036122</v>
      </c>
      <c r="M120" s="242">
        <v>7.3291799885398525</v>
      </c>
      <c r="N120" s="265">
        <v>6.8582910144230329</v>
      </c>
      <c r="P120" s="264">
        <v>5.8918770743866657</v>
      </c>
      <c r="Q120" s="242">
        <v>6.0367493643482408</v>
      </c>
      <c r="R120" s="242">
        <v>6.1668618105413042</v>
      </c>
      <c r="S120" s="242">
        <v>7.0817035254264482</v>
      </c>
      <c r="T120" s="265">
        <v>7.2533902585967791</v>
      </c>
    </row>
    <row r="121" spans="10:20" ht="15.75">
      <c r="J121" s="264"/>
      <c r="K121" s="242"/>
      <c r="L121" s="242"/>
      <c r="M121" s="242"/>
      <c r="N121" s="265"/>
      <c r="P121" s="264"/>
      <c r="Q121" s="242"/>
      <c r="R121" s="242"/>
      <c r="S121" s="242"/>
      <c r="T121" s="265"/>
    </row>
    <row r="122" spans="10:20" ht="15.75">
      <c r="J122" s="261" t="s">
        <v>114</v>
      </c>
      <c r="K122" s="262" t="s">
        <v>114</v>
      </c>
      <c r="L122" s="262" t="s">
        <v>114</v>
      </c>
      <c r="M122" s="262" t="s">
        <v>117</v>
      </c>
      <c r="N122" s="263" t="s">
        <v>117</v>
      </c>
      <c r="O122" s="247"/>
      <c r="P122" s="261" t="s">
        <v>112</v>
      </c>
      <c r="Q122" s="262" t="s">
        <v>112</v>
      </c>
      <c r="R122" s="262" t="s">
        <v>112</v>
      </c>
      <c r="S122" s="262" t="s">
        <v>113</v>
      </c>
      <c r="T122" s="263" t="s">
        <v>113</v>
      </c>
    </row>
    <row r="123" spans="10:20" ht="15.75">
      <c r="J123" s="264">
        <v>6.5130914603431052</v>
      </c>
      <c r="K123" s="242">
        <v>7.4574290755009169</v>
      </c>
      <c r="L123" s="242">
        <v>6.9316509216933149</v>
      </c>
      <c r="M123" s="242">
        <v>6.4426206796890515</v>
      </c>
      <c r="N123" s="265">
        <v>5.864456374244333</v>
      </c>
      <c r="P123" s="264">
        <v>6.716960194157358</v>
      </c>
      <c r="Q123" s="242">
        <v>6.8786695325894467</v>
      </c>
      <c r="R123" s="242">
        <v>6.6640738396627368</v>
      </c>
      <c r="S123" s="242">
        <v>7.2491663001105406</v>
      </c>
      <c r="T123" s="265">
        <v>7.4304629239012456</v>
      </c>
    </row>
    <row r="124" spans="10:20" ht="15.75">
      <c r="J124" s="264"/>
      <c r="K124" s="242"/>
      <c r="L124" s="242"/>
      <c r="M124" s="242"/>
      <c r="N124" s="265"/>
      <c r="P124" s="264"/>
      <c r="Q124" s="242"/>
      <c r="R124" s="242"/>
      <c r="S124" s="242"/>
      <c r="T124" s="265"/>
    </row>
    <row r="125" spans="10:20" ht="15.75">
      <c r="J125" s="261" t="s">
        <v>132</v>
      </c>
      <c r="K125" s="262"/>
      <c r="L125" s="262"/>
      <c r="M125" s="262" t="s">
        <v>142</v>
      </c>
      <c r="N125" s="263" t="s">
        <v>142</v>
      </c>
      <c r="O125" s="247"/>
      <c r="P125" s="261" t="s">
        <v>113</v>
      </c>
      <c r="Q125" s="262" t="s">
        <v>113</v>
      </c>
      <c r="R125" s="262" t="s">
        <v>113</v>
      </c>
      <c r="S125" s="262" t="s">
        <v>114</v>
      </c>
      <c r="T125" s="263" t="s">
        <v>114</v>
      </c>
    </row>
    <row r="126" spans="10:20" ht="15.75">
      <c r="J126" s="264">
        <v>3.1908023277639135</v>
      </c>
      <c r="K126" s="242"/>
      <c r="L126" s="242"/>
      <c r="M126" s="242">
        <v>0.68786583067031948</v>
      </c>
      <c r="N126" s="265">
        <v>0.77362939313466206</v>
      </c>
      <c r="P126" s="264">
        <v>6.720932474192205</v>
      </c>
      <c r="Q126" s="242">
        <v>6.9654236432702508</v>
      </c>
      <c r="R126" s="242">
        <v>6.6722585154112846</v>
      </c>
      <c r="S126" s="242">
        <v>7.0763472666706262</v>
      </c>
      <c r="T126" s="265">
        <v>7.15384202523631</v>
      </c>
    </row>
    <row r="127" spans="10:20" ht="15.75">
      <c r="J127" s="264"/>
      <c r="K127" s="242"/>
      <c r="L127" s="242"/>
      <c r="M127" s="242"/>
      <c r="N127" s="265"/>
      <c r="P127" s="264"/>
      <c r="Q127" s="242"/>
      <c r="R127" s="242"/>
      <c r="S127" s="242"/>
      <c r="T127" s="265"/>
    </row>
    <row r="128" spans="10:20" ht="15.75">
      <c r="J128" s="261" t="s">
        <v>117</v>
      </c>
      <c r="K128" s="262"/>
      <c r="L128" s="262"/>
      <c r="M128" s="262"/>
      <c r="N128" s="263" t="s">
        <v>143</v>
      </c>
      <c r="O128" s="247"/>
      <c r="P128" s="261" t="s">
        <v>114</v>
      </c>
      <c r="Q128" s="262" t="s">
        <v>114</v>
      </c>
      <c r="R128" s="262" t="s">
        <v>114</v>
      </c>
      <c r="S128" s="262" t="s">
        <v>117</v>
      </c>
      <c r="T128" s="263" t="s">
        <v>117</v>
      </c>
    </row>
    <row r="129" spans="10:20" ht="15.75">
      <c r="J129" s="264">
        <v>5.2787895807434984</v>
      </c>
      <c r="K129" s="242"/>
      <c r="L129" s="242"/>
      <c r="M129" s="242"/>
      <c r="N129" s="265">
        <v>0.8379274703159787</v>
      </c>
      <c r="P129" s="264">
        <v>6.9099752915365684</v>
      </c>
      <c r="Q129" s="242">
        <v>7.0955766058419787</v>
      </c>
      <c r="R129" s="242">
        <v>7.082976183411767</v>
      </c>
      <c r="S129" s="242">
        <v>7.4970003208741698</v>
      </c>
      <c r="T129" s="265">
        <v>7.3854191416791908</v>
      </c>
    </row>
    <row r="130" spans="10:20" ht="15.75">
      <c r="J130" s="264"/>
      <c r="K130" s="242"/>
      <c r="L130" s="242"/>
      <c r="M130" s="242"/>
      <c r="N130" s="265"/>
      <c r="P130" s="264"/>
      <c r="Q130" s="242"/>
      <c r="R130" s="242"/>
      <c r="S130" s="242"/>
      <c r="T130" s="265"/>
    </row>
    <row r="131" spans="10:20" ht="15.75">
      <c r="J131" s="261" t="s">
        <v>136</v>
      </c>
      <c r="K131" s="262" t="s">
        <v>144</v>
      </c>
      <c r="L131" s="262" t="s">
        <v>144</v>
      </c>
      <c r="M131" s="262" t="s">
        <v>144</v>
      </c>
      <c r="N131" s="263" t="s">
        <v>144</v>
      </c>
      <c r="O131" s="247"/>
      <c r="P131" s="261" t="s">
        <v>132</v>
      </c>
      <c r="Q131" s="262"/>
      <c r="R131" s="262"/>
      <c r="S131" s="262" t="s">
        <v>142</v>
      </c>
      <c r="T131" s="263" t="s">
        <v>142</v>
      </c>
    </row>
    <row r="132" spans="10:20" ht="15.75">
      <c r="J132" s="264">
        <v>0.72391018168756027</v>
      </c>
      <c r="K132" s="242">
        <v>0.12377019425642173</v>
      </c>
      <c r="L132" s="242">
        <v>0.12618252019533174</v>
      </c>
      <c r="M132" s="242">
        <v>0.13073621819287795</v>
      </c>
      <c r="N132" s="265">
        <v>0.14601540451458231</v>
      </c>
      <c r="P132" s="264">
        <v>7.0261383777732203</v>
      </c>
      <c r="Q132" s="242"/>
      <c r="R132" s="242"/>
      <c r="S132" s="242">
        <v>1.1186358800920899</v>
      </c>
      <c r="T132" s="265">
        <v>1.5407440561157424</v>
      </c>
    </row>
    <row r="133" spans="10:20" ht="15.75">
      <c r="J133" s="264"/>
      <c r="K133" s="242"/>
      <c r="L133" s="242"/>
      <c r="M133" s="242"/>
      <c r="N133" s="265"/>
      <c r="P133" s="264"/>
      <c r="Q133" s="242"/>
      <c r="R133" s="242"/>
      <c r="S133" s="242"/>
      <c r="T133" s="265"/>
    </row>
    <row r="134" spans="10:20" ht="15.75">
      <c r="J134" s="261" t="s">
        <v>133</v>
      </c>
      <c r="K134" s="262" t="s">
        <v>145</v>
      </c>
      <c r="L134" s="262" t="s">
        <v>145</v>
      </c>
      <c r="M134" s="262" t="s">
        <v>145</v>
      </c>
      <c r="N134" s="263" t="s">
        <v>145</v>
      </c>
      <c r="O134" s="247"/>
      <c r="P134" s="261" t="s">
        <v>117</v>
      </c>
      <c r="Q134" s="262"/>
      <c r="R134" s="262"/>
      <c r="S134" s="262"/>
      <c r="T134" s="263" t="s">
        <v>143</v>
      </c>
    </row>
    <row r="135" spans="10:20" ht="15.75">
      <c r="J135" s="264">
        <v>3.5308312580435328</v>
      </c>
      <c r="K135" s="242">
        <v>0.12035365941678373</v>
      </c>
      <c r="L135" s="242">
        <v>0.1231022775231936</v>
      </c>
      <c r="M135" s="242">
        <v>0.13111164674776685</v>
      </c>
      <c r="N135" s="265">
        <v>0.14425453643902353</v>
      </c>
      <c r="P135" s="264">
        <v>7.0255955481059535</v>
      </c>
      <c r="Q135" s="242"/>
      <c r="R135" s="242"/>
      <c r="S135" s="242"/>
      <c r="T135" s="265">
        <v>1.3610562581709866</v>
      </c>
    </row>
    <row r="136" spans="10:20" ht="15.75">
      <c r="J136" s="264"/>
      <c r="K136" s="242"/>
      <c r="L136" s="242"/>
      <c r="M136" s="242"/>
      <c r="N136" s="265"/>
      <c r="P136" s="264"/>
      <c r="Q136" s="242"/>
      <c r="R136" s="242"/>
      <c r="S136" s="242"/>
      <c r="T136" s="265"/>
    </row>
    <row r="137" spans="10:20" ht="15.75">
      <c r="J137" s="261" t="s">
        <v>144</v>
      </c>
      <c r="K137" s="262"/>
      <c r="L137" s="262"/>
      <c r="M137" s="262"/>
      <c r="N137" s="263"/>
      <c r="O137" s="247"/>
      <c r="P137" s="261" t="s">
        <v>136</v>
      </c>
      <c r="Q137" s="262" t="s">
        <v>144</v>
      </c>
      <c r="R137" s="262" t="s">
        <v>144</v>
      </c>
      <c r="S137" s="262" t="s">
        <v>144</v>
      </c>
      <c r="T137" s="263" t="s">
        <v>144</v>
      </c>
    </row>
    <row r="138" spans="10:20" ht="15.75">
      <c r="J138" s="264">
        <v>0.1087988890402742</v>
      </c>
      <c r="K138" s="242"/>
      <c r="L138" s="242"/>
      <c r="M138" s="242"/>
      <c r="N138" s="265"/>
      <c r="P138" s="264">
        <v>6.7009317091191631</v>
      </c>
      <c r="Q138" s="242">
        <v>1.4886208408998274</v>
      </c>
      <c r="R138" s="242">
        <v>1.6576004079572291</v>
      </c>
      <c r="S138" s="242">
        <v>1.8284524887158844</v>
      </c>
      <c r="T138" s="265">
        <v>2.2210625259412016</v>
      </c>
    </row>
    <row r="139" spans="10:20" ht="15.75">
      <c r="J139" s="264"/>
      <c r="K139" s="242"/>
      <c r="L139" s="242"/>
      <c r="M139" s="242"/>
      <c r="N139" s="265"/>
      <c r="P139" s="264"/>
      <c r="Q139" s="242"/>
      <c r="R139" s="242"/>
      <c r="S139" s="242"/>
      <c r="T139" s="265"/>
    </row>
    <row r="140" spans="10:20" ht="15.75">
      <c r="J140" s="261" t="s">
        <v>145</v>
      </c>
      <c r="K140" s="262"/>
      <c r="L140" s="262"/>
      <c r="M140" s="262"/>
      <c r="N140" s="263"/>
      <c r="O140" s="247"/>
      <c r="P140" s="261" t="s">
        <v>133</v>
      </c>
      <c r="Q140" s="262" t="s">
        <v>145</v>
      </c>
      <c r="R140" s="262" t="s">
        <v>145</v>
      </c>
      <c r="S140" s="262" t="s">
        <v>145</v>
      </c>
      <c r="T140" s="263" t="s">
        <v>145</v>
      </c>
    </row>
    <row r="141" spans="10:20" ht="15.75">
      <c r="J141" s="264">
        <v>0.10582071350732419</v>
      </c>
      <c r="K141" s="242"/>
      <c r="L141" s="242"/>
      <c r="M141" s="242"/>
      <c r="N141" s="265"/>
      <c r="P141" s="264">
        <v>7.2625994375970766</v>
      </c>
      <c r="Q141" s="242">
        <v>1.7147275893236025</v>
      </c>
      <c r="R141" s="242">
        <v>1.8366233545310049</v>
      </c>
      <c r="S141" s="242">
        <v>2.0798305986447909</v>
      </c>
      <c r="T141" s="265">
        <v>2.507208596322354</v>
      </c>
    </row>
    <row r="142" spans="10:20" ht="16.5" thickBot="1">
      <c r="J142" s="272"/>
      <c r="K142" s="273"/>
      <c r="L142" s="273"/>
      <c r="M142" s="273"/>
      <c r="N142" s="274"/>
      <c r="P142" s="264"/>
      <c r="Q142" s="242"/>
      <c r="R142" s="242"/>
      <c r="S142" s="242"/>
      <c r="T142" s="265"/>
    </row>
    <row r="143" spans="10:20" ht="15.75">
      <c r="O143" s="247"/>
      <c r="P143" s="261" t="s">
        <v>144</v>
      </c>
      <c r="Q143" s="262"/>
      <c r="R143" s="262"/>
      <c r="S143" s="262"/>
      <c r="T143" s="263"/>
    </row>
    <row r="144" spans="10:20" ht="15.75">
      <c r="P144" s="264">
        <v>1.414002533145797</v>
      </c>
      <c r="Q144" s="242"/>
      <c r="R144" s="242"/>
      <c r="S144" s="242"/>
      <c r="T144" s="265"/>
    </row>
    <row r="145" spans="15:20" ht="15.75">
      <c r="P145" s="264"/>
      <c r="Q145" s="242"/>
      <c r="R145" s="242"/>
      <c r="S145" s="242"/>
      <c r="T145" s="265"/>
    </row>
    <row r="146" spans="15:20" ht="15.75">
      <c r="O146" s="247"/>
      <c r="P146" s="261" t="s">
        <v>145</v>
      </c>
      <c r="Q146" s="262"/>
      <c r="R146" s="262"/>
      <c r="S146" s="262"/>
      <c r="T146" s="263"/>
    </row>
    <row r="147" spans="15:20" ht="15.75">
      <c r="P147" s="264">
        <v>1.6403429024207998</v>
      </c>
      <c r="Q147" s="242"/>
      <c r="R147" s="242"/>
      <c r="S147" s="242"/>
      <c r="T147" s="265"/>
    </row>
    <row r="148" spans="15:20" ht="16.5" thickBot="1">
      <c r="P148" s="272"/>
      <c r="Q148" s="273"/>
      <c r="R148" s="273"/>
      <c r="S148" s="273"/>
      <c r="T148" s="274"/>
    </row>
    <row r="149" spans="15:20">
      <c r="O149" s="247"/>
    </row>
    <row r="152" spans="15:20">
      <c r="O152" s="247"/>
    </row>
  </sheetData>
  <mergeCells count="13">
    <mergeCell ref="B2:D2"/>
    <mergeCell ref="Q5:Q6"/>
    <mergeCell ref="B4:J4"/>
    <mergeCell ref="L4:T4"/>
    <mergeCell ref="P84:T84"/>
    <mergeCell ref="J93:N93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February 2022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February 2022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78"/>
      <c r="C5" s="279" t="s">
        <v>32</v>
      </c>
      <c r="D5" s="279" t="s">
        <v>33</v>
      </c>
      <c r="E5" s="279" t="s">
        <v>34</v>
      </c>
      <c r="F5" s="279" t="s">
        <v>35</v>
      </c>
      <c r="G5" s="280" t="s">
        <v>36</v>
      </c>
      <c r="H5" s="281"/>
      <c r="I5" s="282"/>
      <c r="J5" s="283" t="s">
        <v>32</v>
      </c>
      <c r="K5" s="284" t="s">
        <v>47</v>
      </c>
      <c r="L5" s="284" t="s">
        <v>48</v>
      </c>
      <c r="M5" s="284" t="s">
        <v>49</v>
      </c>
      <c r="N5" s="284" t="s">
        <v>12</v>
      </c>
      <c r="O5" s="284" t="s">
        <v>50</v>
      </c>
      <c r="P5" s="285" t="s">
        <v>51</v>
      </c>
    </row>
    <row r="6" spans="2:18" s="89" customFormat="1" ht="17.25" customHeight="1">
      <c r="B6" s="286" t="s">
        <v>37</v>
      </c>
      <c r="C6" s="287">
        <v>232.77547471639625</v>
      </c>
      <c r="D6" s="287">
        <v>231.93318199832649</v>
      </c>
      <c r="E6" s="287">
        <v>230.15209748897928</v>
      </c>
      <c r="F6" s="287">
        <v>227.73234242353021</v>
      </c>
      <c r="G6" s="288">
        <v>223.21901995664479</v>
      </c>
      <c r="I6" s="289" t="s">
        <v>37</v>
      </c>
      <c r="J6" s="290">
        <v>0.36316179979620777</v>
      </c>
      <c r="K6" s="290">
        <v>1.1398450225041268</v>
      </c>
      <c r="L6" s="290">
        <v>2.2144998111365943</v>
      </c>
      <c r="M6" s="290">
        <v>4.2812009306409493</v>
      </c>
      <c r="N6" s="290">
        <v>0.75632565626697623</v>
      </c>
      <c r="O6" s="290">
        <v>5.6663053819059339</v>
      </c>
      <c r="P6" s="291">
        <v>6.6015716170769068</v>
      </c>
    </row>
    <row r="7" spans="2:18" s="89" customFormat="1" ht="17.25" customHeight="1">
      <c r="B7" s="286"/>
      <c r="C7" s="287"/>
      <c r="D7" s="287"/>
      <c r="E7" s="287"/>
      <c r="F7" s="292"/>
      <c r="G7" s="293"/>
      <c r="I7" s="289"/>
      <c r="J7" s="290"/>
      <c r="K7" s="290"/>
      <c r="L7" s="290"/>
      <c r="M7" s="290"/>
      <c r="N7" s="290"/>
      <c r="O7" s="290"/>
      <c r="P7" s="291"/>
    </row>
    <row r="8" spans="2:18" s="89" customFormat="1" ht="17.25" customHeight="1">
      <c r="B8" s="286" t="s">
        <v>38</v>
      </c>
      <c r="C8" s="287">
        <v>191.97362986484137</v>
      </c>
      <c r="D8" s="287">
        <v>191.46140641417296</v>
      </c>
      <c r="E8" s="287">
        <v>190.44108793552792</v>
      </c>
      <c r="F8" s="287">
        <v>189.15496028276272</v>
      </c>
      <c r="G8" s="288">
        <v>186.67030415975853</v>
      </c>
      <c r="I8" s="289" t="s">
        <v>38</v>
      </c>
      <c r="J8" s="290">
        <v>0.26753352556094789</v>
      </c>
      <c r="K8" s="290">
        <v>0.80473281576309841</v>
      </c>
      <c r="L8" s="290">
        <v>1.4901378096905837</v>
      </c>
      <c r="M8" s="290">
        <v>2.8410119804294531</v>
      </c>
      <c r="N8" s="290">
        <v>0.5428459162584609</v>
      </c>
      <c r="O8" s="290">
        <v>3.9297707275502303</v>
      </c>
      <c r="P8" s="291">
        <v>4.6584820916435676</v>
      </c>
    </row>
    <row r="9" spans="2:18" s="89" customFormat="1" ht="17.25" customHeight="1">
      <c r="B9" s="286"/>
      <c r="C9" s="287"/>
      <c r="D9" s="287"/>
      <c r="E9" s="287"/>
      <c r="F9" s="292"/>
      <c r="G9" s="293"/>
      <c r="I9" s="289"/>
      <c r="J9" s="290"/>
      <c r="K9" s="290"/>
      <c r="L9" s="290"/>
      <c r="M9" s="290"/>
      <c r="N9" s="290"/>
      <c r="O9" s="290"/>
      <c r="P9" s="291"/>
    </row>
    <row r="10" spans="2:18" s="89" customFormat="1" ht="17.25" customHeight="1">
      <c r="B10" s="286" t="s">
        <v>39</v>
      </c>
      <c r="C10" s="287">
        <v>221.46195226061388</v>
      </c>
      <c r="D10" s="287">
        <v>220.73761066073541</v>
      </c>
      <c r="E10" s="287">
        <v>219.18976389363502</v>
      </c>
      <c r="F10" s="287">
        <v>216.99409582957352</v>
      </c>
      <c r="G10" s="288">
        <v>212.89020801314669</v>
      </c>
      <c r="I10" s="289" t="s">
        <v>39</v>
      </c>
      <c r="J10" s="290">
        <v>0.3281459818788024</v>
      </c>
      <c r="K10" s="290">
        <v>1.0366306923353719</v>
      </c>
      <c r="L10" s="290">
        <v>2.0589760352509368</v>
      </c>
      <c r="M10" s="290">
        <v>4.0263684870549987</v>
      </c>
      <c r="N10" s="290">
        <v>0.68573722961560168</v>
      </c>
      <c r="O10" s="290">
        <v>5.1762444337430269</v>
      </c>
      <c r="P10" s="291">
        <v>7.6838830029978045</v>
      </c>
    </row>
    <row r="11" spans="2:18" s="89" customFormat="1" ht="17.25" customHeight="1">
      <c r="B11" s="286"/>
      <c r="C11" s="287"/>
      <c r="D11" s="287"/>
      <c r="E11" s="287"/>
      <c r="F11" s="292"/>
      <c r="G11" s="293"/>
      <c r="I11" s="289"/>
      <c r="J11" s="290"/>
      <c r="K11" s="290"/>
      <c r="L11" s="290"/>
      <c r="M11" s="290"/>
      <c r="N11" s="290"/>
      <c r="O11" s="290"/>
      <c r="P11" s="291"/>
    </row>
    <row r="12" spans="2:18" s="89" customFormat="1" ht="17.25" customHeight="1">
      <c r="B12" s="286" t="s">
        <v>40</v>
      </c>
      <c r="C12" s="287">
        <v>232.53972722756811</v>
      </c>
      <c r="D12" s="287">
        <v>231.74063871900151</v>
      </c>
      <c r="E12" s="287">
        <v>230.03165133689282</v>
      </c>
      <c r="F12" s="287">
        <v>227.65658689074368</v>
      </c>
      <c r="G12" s="288">
        <v>223.28981703574411</v>
      </c>
      <c r="I12" s="289" t="s">
        <v>40</v>
      </c>
      <c r="J12" s="290">
        <v>0.34482018906296652</v>
      </c>
      <c r="K12" s="290">
        <v>1.0903177350155557</v>
      </c>
      <c r="L12" s="290">
        <v>2.1449589504598521</v>
      </c>
      <c r="M12" s="290">
        <v>4.1425580058329636</v>
      </c>
      <c r="N12" s="290">
        <v>0.72075216404718923</v>
      </c>
      <c r="O12" s="290">
        <v>6.898297458061875</v>
      </c>
      <c r="P12" s="291">
        <v>7.1388146547526565</v>
      </c>
    </row>
    <row r="13" spans="2:18" s="89" customFormat="1" ht="17.25" customHeight="1">
      <c r="B13" s="286"/>
      <c r="C13" s="287"/>
      <c r="D13" s="287"/>
      <c r="E13" s="287"/>
      <c r="F13" s="292"/>
      <c r="G13" s="293"/>
      <c r="I13" s="289"/>
      <c r="J13" s="290"/>
      <c r="K13" s="290"/>
      <c r="L13" s="290"/>
      <c r="M13" s="290"/>
      <c r="N13" s="290"/>
      <c r="O13" s="290"/>
      <c r="P13" s="291"/>
    </row>
    <row r="14" spans="2:18" s="89" customFormat="1" ht="17.25" customHeight="1">
      <c r="B14" s="286" t="s">
        <v>41</v>
      </c>
      <c r="C14" s="287">
        <v>246.04100369794642</v>
      </c>
      <c r="D14" s="287">
        <v>245.13631237932171</v>
      </c>
      <c r="E14" s="287">
        <v>243.21680452286731</v>
      </c>
      <c r="F14" s="287">
        <v>240.61291454249894</v>
      </c>
      <c r="G14" s="288">
        <v>235.62073351001533</v>
      </c>
      <c r="I14" s="289" t="s">
        <v>52</v>
      </c>
      <c r="J14" s="290">
        <v>0.36905642817406381</v>
      </c>
      <c r="K14" s="290">
        <v>1.1611858730812274</v>
      </c>
      <c r="L14" s="290">
        <v>2.2559425647490361</v>
      </c>
      <c r="M14" s="290">
        <v>4.422475914025692</v>
      </c>
      <c r="N14" s="290">
        <v>0.76986660786311223</v>
      </c>
      <c r="O14" s="290">
        <v>7.553358376954411</v>
      </c>
      <c r="P14" s="291">
        <v>7.7320339273747152</v>
      </c>
    </row>
    <row r="15" spans="2:18" s="89" customFormat="1" ht="17.25" customHeight="1">
      <c r="B15" s="286"/>
      <c r="C15" s="287"/>
      <c r="D15" s="287"/>
      <c r="E15" s="287"/>
      <c r="F15" s="292"/>
      <c r="G15" s="293"/>
      <c r="I15" s="289"/>
      <c r="J15" s="290"/>
      <c r="K15" s="290"/>
      <c r="L15" s="290"/>
      <c r="M15" s="290"/>
      <c r="N15" s="290"/>
      <c r="O15" s="290"/>
      <c r="P15" s="291"/>
    </row>
    <row r="16" spans="2:18" s="89" customFormat="1" ht="17.25" customHeight="1">
      <c r="B16" s="286" t="s">
        <v>93</v>
      </c>
      <c r="C16" s="287">
        <v>233.37266063502929</v>
      </c>
      <c r="D16" s="287">
        <v>232.55949557860191</v>
      </c>
      <c r="E16" s="287">
        <v>230.84175684076638</v>
      </c>
      <c r="F16" s="287">
        <v>228.50944803888885</v>
      </c>
      <c r="G16" s="288">
        <v>224.06170115180544</v>
      </c>
      <c r="I16" s="289" t="s">
        <v>53</v>
      </c>
      <c r="J16" s="290">
        <v>0.34965893540672699</v>
      </c>
      <c r="K16" s="290">
        <v>1.0963804074705319</v>
      </c>
      <c r="L16" s="290">
        <v>2.128232612645764</v>
      </c>
      <c r="M16" s="290">
        <v>4.1555336924428365</v>
      </c>
      <c r="N16" s="290">
        <v>0.7277431153343894</v>
      </c>
      <c r="O16" s="290">
        <v>4.4194680659674024</v>
      </c>
      <c r="P16" s="291">
        <v>6.0844100521479483</v>
      </c>
    </row>
    <row r="17" spans="2:16" s="89" customFormat="1" ht="17.25" customHeight="1">
      <c r="B17" s="294"/>
      <c r="C17" s="287"/>
      <c r="D17" s="287"/>
      <c r="E17" s="287"/>
      <c r="F17" s="292"/>
      <c r="G17" s="293"/>
      <c r="I17" s="295"/>
      <c r="J17" s="290"/>
      <c r="K17" s="290"/>
      <c r="L17" s="290"/>
      <c r="M17" s="290"/>
      <c r="N17" s="290"/>
      <c r="O17" s="290"/>
      <c r="P17" s="291"/>
    </row>
    <row r="18" spans="2:16" s="89" customFormat="1" ht="17.25" customHeight="1">
      <c r="B18" s="286" t="s">
        <v>42</v>
      </c>
      <c r="C18" s="287">
        <v>234.21423141963001</v>
      </c>
      <c r="D18" s="287">
        <v>233.34351528535836</v>
      </c>
      <c r="E18" s="287">
        <v>231.48853106465495</v>
      </c>
      <c r="F18" s="287">
        <v>228.83541614833746</v>
      </c>
      <c r="G18" s="288">
        <v>223.9481516541058</v>
      </c>
      <c r="I18" s="289" t="s">
        <v>42</v>
      </c>
      <c r="J18" s="290">
        <v>0.37314777451897818</v>
      </c>
      <c r="K18" s="290">
        <v>1.1774666945438383</v>
      </c>
      <c r="L18" s="290">
        <v>2.3505169618525557</v>
      </c>
      <c r="M18" s="290">
        <v>4.5841323939035838</v>
      </c>
      <c r="N18" s="290">
        <v>0.77897200835550517</v>
      </c>
      <c r="O18" s="290">
        <v>5.7903013630615119</v>
      </c>
      <c r="P18" s="291">
        <v>6.72082741715474</v>
      </c>
    </row>
    <row r="19" spans="2:16" s="89" customFormat="1" ht="17.25" customHeight="1">
      <c r="B19" s="286"/>
      <c r="C19" s="287"/>
      <c r="D19" s="287"/>
      <c r="E19" s="287"/>
      <c r="F19" s="292"/>
      <c r="G19" s="293"/>
      <c r="I19" s="289"/>
      <c r="J19" s="290"/>
      <c r="K19" s="290"/>
      <c r="L19" s="290"/>
      <c r="M19" s="290"/>
      <c r="N19" s="290"/>
      <c r="O19" s="290"/>
      <c r="P19" s="291"/>
    </row>
    <row r="20" spans="2:16" s="89" customFormat="1" ht="17.25" customHeight="1">
      <c r="B20" s="286" t="s">
        <v>43</v>
      </c>
      <c r="C20" s="287">
        <v>241.57124232432142</v>
      </c>
      <c r="D20" s="287">
        <v>240.61800445011735</v>
      </c>
      <c r="E20" s="287">
        <v>238.5762519295015</v>
      </c>
      <c r="F20" s="287">
        <v>235.78804551401564</v>
      </c>
      <c r="G20" s="288">
        <v>230.81203482536864</v>
      </c>
      <c r="I20" s="289" t="s">
        <v>43</v>
      </c>
      <c r="J20" s="290">
        <v>0.39616232225949677</v>
      </c>
      <c r="K20" s="290">
        <v>1.2553598149848355</v>
      </c>
      <c r="L20" s="290">
        <v>2.452709931794228</v>
      </c>
      <c r="M20" s="290">
        <v>4.6614586224211108</v>
      </c>
      <c r="N20" s="290">
        <v>0.83028300594265581</v>
      </c>
      <c r="O20" s="290">
        <v>6.0681619730572844</v>
      </c>
      <c r="P20" s="291">
        <v>7.0141175593519955</v>
      </c>
    </row>
    <row r="21" spans="2:16" s="89" customFormat="1" ht="17.25" customHeight="1">
      <c r="B21" s="286"/>
      <c r="C21" s="287"/>
      <c r="D21" s="287"/>
      <c r="E21" s="287"/>
      <c r="F21" s="292"/>
      <c r="G21" s="293"/>
      <c r="I21" s="289"/>
      <c r="J21" s="290"/>
      <c r="K21" s="290"/>
      <c r="L21" s="290"/>
      <c r="M21" s="290"/>
      <c r="N21" s="290"/>
      <c r="O21" s="290"/>
      <c r="P21" s="291"/>
    </row>
    <row r="22" spans="2:16" s="89" customFormat="1" ht="17.25" customHeight="1">
      <c r="B22" s="286" t="s">
        <v>44</v>
      </c>
      <c r="C22" s="287">
        <v>239.66969017196246</v>
      </c>
      <c r="D22" s="287">
        <v>238.75644657838768</v>
      </c>
      <c r="E22" s="287">
        <v>236.81545534432956</v>
      </c>
      <c r="F22" s="287">
        <v>234.17722707484683</v>
      </c>
      <c r="G22" s="288">
        <v>229.28227429837798</v>
      </c>
      <c r="I22" s="289" t="s">
        <v>44</v>
      </c>
      <c r="J22" s="290">
        <v>0.382500077657566</v>
      </c>
      <c r="K22" s="290">
        <v>1.2052569894489551</v>
      </c>
      <c r="L22" s="290">
        <v>2.345430068381571</v>
      </c>
      <c r="M22" s="290">
        <v>4.5304051110670374</v>
      </c>
      <c r="N22" s="290">
        <v>0.79801844108886577</v>
      </c>
      <c r="O22" s="290">
        <v>5.7133401696935371</v>
      </c>
      <c r="P22" s="291">
        <v>6.7455914210277967</v>
      </c>
    </row>
    <row r="23" spans="2:16" s="89" customFormat="1" ht="17.25" customHeight="1">
      <c r="B23" s="294"/>
      <c r="C23" s="287"/>
      <c r="D23" s="287"/>
      <c r="E23" s="287"/>
      <c r="F23" s="292"/>
      <c r="G23" s="293"/>
      <c r="I23" s="296"/>
      <c r="J23" s="290"/>
      <c r="K23" s="290"/>
      <c r="L23" s="290"/>
      <c r="M23" s="290"/>
      <c r="N23" s="290"/>
      <c r="O23" s="290"/>
      <c r="P23" s="291"/>
    </row>
    <row r="24" spans="2:16" s="89" customFormat="1" ht="17.25" customHeight="1" thickBot="1">
      <c r="B24" s="297" t="s">
        <v>94</v>
      </c>
      <c r="C24" s="298">
        <v>232.41857643402435</v>
      </c>
      <c r="D24" s="298">
        <v>231.56200731337933</v>
      </c>
      <c r="E24" s="298">
        <v>229.74733288562652</v>
      </c>
      <c r="F24" s="298">
        <v>227.27803617764138</v>
      </c>
      <c r="G24" s="299">
        <v>222.72681569169634</v>
      </c>
      <c r="I24" s="300" t="s">
        <v>54</v>
      </c>
      <c r="J24" s="301">
        <v>0.36990917922290478</v>
      </c>
      <c r="K24" s="301">
        <v>1.1626875119058022</v>
      </c>
      <c r="L24" s="301">
        <v>2.2617848793647255</v>
      </c>
      <c r="M24" s="301">
        <v>4.3514117113511608</v>
      </c>
      <c r="N24" s="301">
        <v>0.77062227097000058</v>
      </c>
      <c r="O24" s="301">
        <v>5.574957303723127</v>
      </c>
      <c r="P24" s="302">
        <v>6.534756639410233</v>
      </c>
    </row>
    <row r="25" spans="2:16">
      <c r="B25" s="90" t="s">
        <v>29</v>
      </c>
      <c r="I25" s="303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4" t="str">
        <f>"IJG Money Market Index [single  returns] -as at "&amp; TEXT(Map!$N$16, " mmmm yyyy")</f>
        <v>IJG Money Market Index [single  returns] -as at  February 2022</v>
      </c>
      <c r="C27" s="305"/>
      <c r="D27" s="305"/>
      <c r="E27" s="305"/>
      <c r="F27" s="305"/>
      <c r="G27" s="306"/>
      <c r="I27" s="482" t="str">
        <f>"IJG Money Market Index Performance [single returns, %] -as at "&amp; TEXT(Map!$N$16, " mmmm yyyy")</f>
        <v>IJG Money Market Index Performance [single returns, %] -as at  February 2022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78"/>
      <c r="C28" s="279" t="s">
        <v>32</v>
      </c>
      <c r="D28" s="279" t="s">
        <v>33</v>
      </c>
      <c r="E28" s="279" t="s">
        <v>34</v>
      </c>
      <c r="F28" s="279" t="s">
        <v>35</v>
      </c>
      <c r="G28" s="280" t="s">
        <v>36</v>
      </c>
      <c r="I28" s="307"/>
      <c r="J28" s="308" t="s">
        <v>8</v>
      </c>
      <c r="K28" s="309" t="s">
        <v>47</v>
      </c>
      <c r="L28" s="309" t="s">
        <v>48</v>
      </c>
      <c r="M28" s="309" t="s">
        <v>49</v>
      </c>
      <c r="N28" s="309" t="s">
        <v>12</v>
      </c>
      <c r="O28" s="309" t="s">
        <v>50</v>
      </c>
      <c r="P28" s="310" t="s">
        <v>51</v>
      </c>
    </row>
    <row r="29" spans="2:16" ht="18" customHeight="1">
      <c r="B29" s="286" t="s">
        <v>37</v>
      </c>
      <c r="C29" s="287">
        <v>229.62563247033975</v>
      </c>
      <c r="D29" s="287">
        <v>228.70523156679388</v>
      </c>
      <c r="E29" s="287">
        <v>226.74828335066451</v>
      </c>
      <c r="F29" s="287">
        <v>224.12129517353947</v>
      </c>
      <c r="G29" s="288">
        <v>219.33748942839364</v>
      </c>
      <c r="I29" s="311" t="s">
        <v>37</v>
      </c>
      <c r="J29" s="290">
        <v>0.40243981182261912</v>
      </c>
      <c r="K29" s="290">
        <v>1.2689618096139776</v>
      </c>
      <c r="L29" s="290">
        <v>2.4559635408755831</v>
      </c>
      <c r="M29" s="290">
        <v>4.690553844104639</v>
      </c>
      <c r="N29" s="290">
        <v>0.83779381234754258</v>
      </c>
      <c r="O29" s="290">
        <v>5.3649767049644526</v>
      </c>
      <c r="P29" s="291">
        <v>6.3504162629433702</v>
      </c>
    </row>
    <row r="30" spans="2:16" ht="18" customHeight="1">
      <c r="B30" s="286"/>
      <c r="C30" s="287"/>
      <c r="D30" s="287"/>
      <c r="E30" s="287"/>
      <c r="F30" s="292"/>
      <c r="G30" s="293"/>
      <c r="I30" s="311"/>
      <c r="J30" s="290"/>
      <c r="K30" s="290"/>
      <c r="L30" s="290"/>
      <c r="M30" s="290"/>
      <c r="N30" s="290"/>
      <c r="O30" s="290"/>
      <c r="P30" s="291"/>
    </row>
    <row r="31" spans="2:16" ht="18" customHeight="1">
      <c r="B31" s="286" t="s">
        <v>38</v>
      </c>
      <c r="C31" s="287">
        <v>191.97362986484137</v>
      </c>
      <c r="D31" s="287">
        <v>191.46140641417296</v>
      </c>
      <c r="E31" s="287">
        <v>190.44108793552792</v>
      </c>
      <c r="F31" s="287">
        <v>189.15496028276272</v>
      </c>
      <c r="G31" s="288">
        <v>186.67030415975853</v>
      </c>
      <c r="I31" s="311" t="s">
        <v>38</v>
      </c>
      <c r="J31" s="290">
        <v>0.26753352556094789</v>
      </c>
      <c r="K31" s="290">
        <v>0.80473281576309841</v>
      </c>
      <c r="L31" s="290">
        <v>1.4901378096905837</v>
      </c>
      <c r="M31" s="290">
        <v>2.8410119804294531</v>
      </c>
      <c r="N31" s="290">
        <v>0.5428459162584609</v>
      </c>
      <c r="O31" s="290">
        <v>3.9297707275502303</v>
      </c>
      <c r="P31" s="291">
        <v>4.6584820916435676</v>
      </c>
    </row>
    <row r="32" spans="2:16" ht="18" customHeight="1">
      <c r="B32" s="286"/>
      <c r="C32" s="287"/>
      <c r="D32" s="287"/>
      <c r="E32" s="287"/>
      <c r="F32" s="292"/>
      <c r="G32" s="293"/>
      <c r="I32" s="311"/>
      <c r="J32" s="290"/>
      <c r="K32" s="290"/>
      <c r="L32" s="290"/>
      <c r="M32" s="290"/>
      <c r="N32" s="290"/>
      <c r="O32" s="290"/>
      <c r="P32" s="291"/>
    </row>
    <row r="33" spans="2:16" ht="18" customHeight="1">
      <c r="B33" s="286" t="s">
        <v>39</v>
      </c>
      <c r="C33" s="287">
        <v>219.76510143542509</v>
      </c>
      <c r="D33" s="287">
        <v>219.04121746323591</v>
      </c>
      <c r="E33" s="287">
        <v>217.44860258663522</v>
      </c>
      <c r="F33" s="287">
        <v>215.25848051438186</v>
      </c>
      <c r="G33" s="288">
        <v>211.07000157428408</v>
      </c>
      <c r="I33" s="311" t="s">
        <v>39</v>
      </c>
      <c r="J33" s="290">
        <v>0.33047842802036431</v>
      </c>
      <c r="K33" s="290">
        <v>1.065308685010713</v>
      </c>
      <c r="L33" s="290">
        <v>2.093585771986417</v>
      </c>
      <c r="M33" s="290">
        <v>4.1195337074372729</v>
      </c>
      <c r="N33" s="290">
        <v>0.69849221391014016</v>
      </c>
      <c r="O33" s="290">
        <v>5.0572066821785944</v>
      </c>
      <c r="P33" s="291">
        <v>6.0114004157980627</v>
      </c>
    </row>
    <row r="34" spans="2:16" ht="18" customHeight="1">
      <c r="B34" s="286"/>
      <c r="C34" s="287"/>
      <c r="D34" s="287"/>
      <c r="E34" s="287"/>
      <c r="F34" s="292"/>
      <c r="G34" s="293"/>
      <c r="I34" s="311"/>
      <c r="J34" s="290"/>
      <c r="K34" s="290"/>
      <c r="L34" s="290"/>
      <c r="M34" s="290"/>
      <c r="N34" s="290"/>
      <c r="O34" s="290"/>
      <c r="P34" s="291"/>
    </row>
    <row r="35" spans="2:16" ht="18" customHeight="1">
      <c r="B35" s="286" t="s">
        <v>40</v>
      </c>
      <c r="C35" s="287">
        <v>229.60798803820967</v>
      </c>
      <c r="D35" s="287">
        <v>228.77321267898887</v>
      </c>
      <c r="E35" s="287">
        <v>226.95644964106182</v>
      </c>
      <c r="F35" s="287">
        <v>224.51054653799565</v>
      </c>
      <c r="G35" s="288">
        <v>219.91813178396785</v>
      </c>
      <c r="I35" s="311" t="s">
        <v>40</v>
      </c>
      <c r="J35" s="290">
        <v>0.36489209092505082</v>
      </c>
      <c r="K35" s="290">
        <v>1.1683027300353643</v>
      </c>
      <c r="L35" s="290">
        <v>2.2704686166497456</v>
      </c>
      <c r="M35" s="290">
        <v>4.4061197572196731</v>
      </c>
      <c r="N35" s="290">
        <v>0.76729275201701252</v>
      </c>
      <c r="O35" s="290">
        <v>5.3159907056068656</v>
      </c>
      <c r="P35" s="291">
        <v>6.336741878814478</v>
      </c>
    </row>
    <row r="36" spans="2:16" ht="18" customHeight="1">
      <c r="B36" s="286"/>
      <c r="C36" s="287"/>
      <c r="D36" s="287"/>
      <c r="E36" s="287"/>
      <c r="F36" s="292"/>
      <c r="G36" s="293"/>
      <c r="I36" s="311"/>
      <c r="J36" s="290"/>
      <c r="K36" s="290"/>
      <c r="L36" s="290"/>
      <c r="M36" s="290"/>
      <c r="N36" s="290"/>
      <c r="O36" s="290"/>
      <c r="P36" s="291"/>
    </row>
    <row r="37" spans="2:16" ht="18" customHeight="1">
      <c r="B37" s="286" t="s">
        <v>41</v>
      </c>
      <c r="C37" s="287">
        <v>241.62256105195843</v>
      </c>
      <c r="D37" s="287">
        <v>240.59553592119121</v>
      </c>
      <c r="E37" s="287">
        <v>238.39508250724182</v>
      </c>
      <c r="F37" s="287">
        <v>235.48202552781626</v>
      </c>
      <c r="G37" s="288">
        <v>230.18675826504264</v>
      </c>
      <c r="I37" s="311" t="s">
        <v>52</v>
      </c>
      <c r="J37" s="290">
        <v>0.42686790793309282</v>
      </c>
      <c r="K37" s="290">
        <v>1.3538360400611626</v>
      </c>
      <c r="L37" s="290">
        <v>2.6076451102280851</v>
      </c>
      <c r="M37" s="290">
        <v>4.9680541457334026</v>
      </c>
      <c r="N37" s="290">
        <v>0.89267697410853053</v>
      </c>
      <c r="O37" s="290">
        <v>5.7679240447041646</v>
      </c>
      <c r="P37" s="291">
        <v>6.8260044603158709</v>
      </c>
    </row>
    <row r="38" spans="2:16" ht="18" customHeight="1">
      <c r="B38" s="286"/>
      <c r="C38" s="287"/>
      <c r="D38" s="287"/>
      <c r="E38" s="287"/>
      <c r="F38" s="292"/>
      <c r="G38" s="293"/>
      <c r="I38" s="311"/>
      <c r="J38" s="290"/>
      <c r="K38" s="290"/>
      <c r="L38" s="290"/>
      <c r="M38" s="290"/>
      <c r="N38" s="290"/>
      <c r="O38" s="290"/>
      <c r="P38" s="291"/>
    </row>
    <row r="39" spans="2:16" ht="18" customHeight="1">
      <c r="B39" s="286" t="s">
        <v>93</v>
      </c>
      <c r="C39" s="287">
        <v>230.23529966784571</v>
      </c>
      <c r="D39" s="287">
        <v>229.34014507554889</v>
      </c>
      <c r="E39" s="287">
        <v>227.42626202629114</v>
      </c>
      <c r="F39" s="287">
        <v>224.88843220974383</v>
      </c>
      <c r="G39" s="288">
        <v>220.21536579704986</v>
      </c>
      <c r="I39" s="311" t="s">
        <v>55</v>
      </c>
      <c r="J39" s="290">
        <v>0.39031744398780877</v>
      </c>
      <c r="K39" s="290">
        <v>1.2351421583976174</v>
      </c>
      <c r="L39" s="290">
        <v>2.3775644685517072</v>
      </c>
      <c r="M39" s="290">
        <v>4.5500611796681856</v>
      </c>
      <c r="N39" s="290">
        <v>0.81531886968619904</v>
      </c>
      <c r="O39" s="290">
        <v>5.4078309201097685</v>
      </c>
      <c r="P39" s="291">
        <v>6.4011684048742357</v>
      </c>
    </row>
    <row r="40" spans="2:16" ht="18" customHeight="1">
      <c r="B40" s="294"/>
      <c r="C40" s="287"/>
      <c r="D40" s="287"/>
      <c r="E40" s="287"/>
      <c r="F40" s="292"/>
      <c r="G40" s="293"/>
      <c r="I40" s="312"/>
      <c r="J40" s="290"/>
      <c r="K40" s="290"/>
      <c r="L40" s="290"/>
      <c r="M40" s="290"/>
      <c r="N40" s="290"/>
      <c r="O40" s="290"/>
      <c r="P40" s="291"/>
    </row>
    <row r="41" spans="2:16" ht="18" customHeight="1">
      <c r="B41" s="286" t="s">
        <v>42</v>
      </c>
      <c r="C41" s="287">
        <v>232.57678454144406</v>
      </c>
      <c r="D41" s="287">
        <v>231.69545185925961</v>
      </c>
      <c r="E41" s="287">
        <v>229.7813094475718</v>
      </c>
      <c r="F41" s="287">
        <v>227.15315550460292</v>
      </c>
      <c r="G41" s="288">
        <v>222.17642915013101</v>
      </c>
      <c r="I41" s="311" t="s">
        <v>42</v>
      </c>
      <c r="J41" s="290">
        <v>0.38038410987877302</v>
      </c>
      <c r="K41" s="290">
        <v>1.2165807134588036</v>
      </c>
      <c r="L41" s="290">
        <v>2.387652958107922</v>
      </c>
      <c r="M41" s="290">
        <v>4.6811245599258422</v>
      </c>
      <c r="N41" s="290">
        <v>0.80022455333355058</v>
      </c>
      <c r="O41" s="290">
        <v>5.6748601985241454</v>
      </c>
      <c r="P41" s="291">
        <v>6.6292020342153313</v>
      </c>
    </row>
    <row r="42" spans="2:16" ht="18" customHeight="1">
      <c r="B42" s="286"/>
      <c r="C42" s="287"/>
      <c r="D42" s="287"/>
      <c r="E42" s="287"/>
      <c r="F42" s="292"/>
      <c r="G42" s="293"/>
      <c r="I42" s="311"/>
      <c r="J42" s="290"/>
      <c r="K42" s="290"/>
      <c r="L42" s="290"/>
      <c r="M42" s="290"/>
      <c r="N42" s="290"/>
      <c r="O42" s="290"/>
      <c r="P42" s="291"/>
    </row>
    <row r="43" spans="2:16" ht="18" customHeight="1">
      <c r="B43" s="286" t="s">
        <v>43</v>
      </c>
      <c r="C43" s="287">
        <v>238.67706948162382</v>
      </c>
      <c r="D43" s="287">
        <v>237.68457728320141</v>
      </c>
      <c r="E43" s="287">
        <v>235.53922262501905</v>
      </c>
      <c r="F43" s="287">
        <v>232.61557366327236</v>
      </c>
      <c r="G43" s="288">
        <v>227.36054557443839</v>
      </c>
      <c r="I43" s="311" t="s">
        <v>43</v>
      </c>
      <c r="J43" s="290">
        <v>0.41756693251486787</v>
      </c>
      <c r="K43" s="290">
        <v>1.3321971693861956</v>
      </c>
      <c r="L43" s="290">
        <v>2.6057996560135299</v>
      </c>
      <c r="M43" s="290">
        <v>4.9773472695509469</v>
      </c>
      <c r="N43" s="290">
        <v>0.87656055652789444</v>
      </c>
      <c r="O43" s="290">
        <v>5.842059602595473</v>
      </c>
      <c r="P43" s="291">
        <v>6.8313764975932223</v>
      </c>
    </row>
    <row r="44" spans="2:16" ht="18" customHeight="1">
      <c r="B44" s="286"/>
      <c r="C44" s="287"/>
      <c r="D44" s="287"/>
      <c r="E44" s="287"/>
      <c r="F44" s="292"/>
      <c r="G44" s="293"/>
      <c r="I44" s="311"/>
      <c r="J44" s="290"/>
      <c r="K44" s="290"/>
      <c r="L44" s="290"/>
      <c r="M44" s="290"/>
      <c r="N44" s="290"/>
      <c r="O44" s="290"/>
      <c r="P44" s="291"/>
    </row>
    <row r="45" spans="2:16" ht="18" customHeight="1">
      <c r="B45" s="286" t="s">
        <v>44</v>
      </c>
      <c r="C45" s="287">
        <v>234.51594951235762</v>
      </c>
      <c r="D45" s="287">
        <v>233.48214992718547</v>
      </c>
      <c r="E45" s="287">
        <v>231.29173554717011</v>
      </c>
      <c r="F45" s="287">
        <v>228.31868042565924</v>
      </c>
      <c r="G45" s="288">
        <v>223.01063271520255</v>
      </c>
      <c r="I45" s="311" t="s">
        <v>44</v>
      </c>
      <c r="J45" s="290">
        <v>0.44277456991661523</v>
      </c>
      <c r="K45" s="290">
        <v>1.3940031006987486</v>
      </c>
      <c r="L45" s="290">
        <v>2.7143066327926846</v>
      </c>
      <c r="M45" s="290">
        <v>5.1590888995180828</v>
      </c>
      <c r="N45" s="290">
        <v>0.91823170835538814</v>
      </c>
      <c r="O45" s="290">
        <v>5.351261297604859</v>
      </c>
      <c r="P45" s="291">
        <v>6.4061341376628445</v>
      </c>
    </row>
    <row r="46" spans="2:16" ht="18" customHeight="1">
      <c r="B46" s="313"/>
      <c r="C46" s="287"/>
      <c r="D46" s="287"/>
      <c r="E46" s="287"/>
      <c r="F46" s="292"/>
      <c r="G46" s="293"/>
      <c r="I46" s="314"/>
      <c r="J46" s="290"/>
      <c r="K46" s="290"/>
      <c r="L46" s="290"/>
      <c r="M46" s="290"/>
      <c r="N46" s="290"/>
      <c r="O46" s="290"/>
      <c r="P46" s="291"/>
    </row>
    <row r="47" spans="2:16" ht="21.75" thickBot="1">
      <c r="B47" s="325" t="s">
        <v>95</v>
      </c>
      <c r="C47" s="298">
        <v>232.41857643402435</v>
      </c>
      <c r="D47" s="298">
        <v>231.56200731337933</v>
      </c>
      <c r="E47" s="298">
        <v>229.74733288562652</v>
      </c>
      <c r="F47" s="298">
        <v>227.27803617764138</v>
      </c>
      <c r="G47" s="299">
        <v>222.72681569169634</v>
      </c>
      <c r="I47" s="315" t="s">
        <v>56</v>
      </c>
      <c r="J47" s="301">
        <v>0.36990917922290478</v>
      </c>
      <c r="K47" s="301">
        <v>1.1626875119058022</v>
      </c>
      <c r="L47" s="301">
        <v>2.2617848793647255</v>
      </c>
      <c r="M47" s="301">
        <v>4.3514117113511608</v>
      </c>
      <c r="N47" s="301">
        <v>0.77062227097000058</v>
      </c>
      <c r="O47" s="301">
        <v>5.574957303723127</v>
      </c>
      <c r="P47" s="302">
        <v>6.534756639410233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6" t="str">
        <f>"IJG Money Market Index Weights (%) - as at"&amp; TEXT(Map!$N$16, " mmmm yyyy")</f>
        <v>IJG Money Market Index Weights (%) - as at February 2022</v>
      </c>
      <c r="C51" s="317"/>
      <c r="D51" s="317"/>
      <c r="E51" s="317"/>
      <c r="F51" s="317"/>
      <c r="G51" s="318"/>
    </row>
    <row r="52" spans="2:7">
      <c r="B52" s="319"/>
      <c r="C52" s="279" t="s">
        <v>32</v>
      </c>
      <c r="D52" s="279" t="s">
        <v>33</v>
      </c>
      <c r="E52" s="279" t="s">
        <v>34</v>
      </c>
      <c r="F52" s="279" t="s">
        <v>35</v>
      </c>
      <c r="G52" s="280" t="s">
        <v>36</v>
      </c>
    </row>
    <row r="53" spans="2:7">
      <c r="B53" s="320"/>
      <c r="C53" s="321"/>
      <c r="D53" s="322"/>
      <c r="E53" s="322"/>
      <c r="F53" s="322"/>
      <c r="G53" s="323"/>
    </row>
    <row r="54" spans="2:7">
      <c r="B54" s="324" t="s">
        <v>38</v>
      </c>
      <c r="C54" s="287">
        <v>15</v>
      </c>
      <c r="D54" s="287">
        <v>15</v>
      </c>
      <c r="E54" s="287">
        <v>15</v>
      </c>
      <c r="F54" s="287">
        <v>15</v>
      </c>
      <c r="G54" s="288">
        <v>15</v>
      </c>
    </row>
    <row r="55" spans="2:7">
      <c r="B55" s="324"/>
      <c r="C55" s="287"/>
      <c r="D55" s="287"/>
      <c r="E55" s="287"/>
      <c r="F55" s="292"/>
      <c r="G55" s="293"/>
    </row>
    <row r="56" spans="2:7">
      <c r="B56" s="324" t="s">
        <v>39</v>
      </c>
      <c r="C56" s="287">
        <v>4.6117388677812601</v>
      </c>
      <c r="D56" s="287">
        <v>4.6117388677812601</v>
      </c>
      <c r="E56" s="287">
        <v>4.8948255865392882</v>
      </c>
      <c r="F56" s="287">
        <v>4.9737314368089942</v>
      </c>
      <c r="G56" s="288">
        <v>5.0801936780051191</v>
      </c>
    </row>
    <row r="57" spans="2:7">
      <c r="B57" s="324"/>
      <c r="C57" s="287"/>
      <c r="D57" s="287"/>
      <c r="E57" s="287"/>
      <c r="F57" s="292"/>
      <c r="G57" s="293"/>
    </row>
    <row r="58" spans="2:7">
      <c r="B58" s="324" t="s">
        <v>40</v>
      </c>
      <c r="C58" s="287">
        <v>2.1975639552863186</v>
      </c>
      <c r="D58" s="287">
        <v>2.1975639552863186</v>
      </c>
      <c r="E58" s="287">
        <v>2.3324590972704127</v>
      </c>
      <c r="F58" s="287">
        <v>2.3700589391923708</v>
      </c>
      <c r="G58" s="288">
        <v>2.4207898219589747</v>
      </c>
    </row>
    <row r="59" spans="2:7">
      <c r="B59" s="324"/>
      <c r="C59" s="287"/>
      <c r="D59" s="287"/>
      <c r="E59" s="287"/>
      <c r="F59" s="292"/>
      <c r="G59" s="293"/>
    </row>
    <row r="60" spans="2:7">
      <c r="B60" s="324" t="s">
        <v>41</v>
      </c>
      <c r="C60" s="287">
        <v>21.845141951621081</v>
      </c>
      <c r="D60" s="287">
        <v>21.845141951621081</v>
      </c>
      <c r="E60" s="287">
        <v>23.186082914061775</v>
      </c>
      <c r="F60" s="287">
        <v>23.559848547670683</v>
      </c>
      <c r="G60" s="288">
        <v>24.064144831153868</v>
      </c>
    </row>
    <row r="61" spans="2:7">
      <c r="B61" s="324"/>
      <c r="C61" s="287"/>
      <c r="D61" s="287"/>
      <c r="E61" s="287"/>
      <c r="F61" s="292"/>
      <c r="G61" s="293"/>
    </row>
    <row r="62" spans="2:7">
      <c r="B62" s="324" t="s">
        <v>42</v>
      </c>
      <c r="C62" s="287">
        <v>7.0752394872683739</v>
      </c>
      <c r="D62" s="287">
        <v>7.0752394872683739</v>
      </c>
      <c r="E62" s="287">
        <v>7.2818136109558784</v>
      </c>
      <c r="F62" s="287">
        <v>6.9881317499815747</v>
      </c>
      <c r="G62" s="288">
        <v>6.9977568974439537</v>
      </c>
    </row>
    <row r="63" spans="2:7" ht="14.45" customHeight="1">
      <c r="B63" s="324"/>
      <c r="C63" s="287"/>
      <c r="D63" s="287"/>
      <c r="E63" s="287"/>
      <c r="F63" s="292"/>
      <c r="G63" s="293"/>
    </row>
    <row r="64" spans="2:7">
      <c r="B64" s="324" t="s">
        <v>43</v>
      </c>
      <c r="C64" s="287">
        <v>13.264460508771419</v>
      </c>
      <c r="D64" s="287">
        <v>13.264460508771419</v>
      </c>
      <c r="E64" s="287">
        <v>12.999385779558272</v>
      </c>
      <c r="F64" s="287">
        <v>12.934894847024719</v>
      </c>
      <c r="G64" s="288">
        <v>12.931854746476427</v>
      </c>
    </row>
    <row r="65" spans="2:7">
      <c r="B65" s="324"/>
      <c r="C65" s="287"/>
      <c r="D65" s="287"/>
      <c r="E65" s="287"/>
      <c r="F65" s="292"/>
      <c r="G65" s="293"/>
    </row>
    <row r="66" spans="2:7" ht="21.75" thickBot="1">
      <c r="B66" s="325" t="s">
        <v>44</v>
      </c>
      <c r="C66" s="298">
        <v>36.005855229271539</v>
      </c>
      <c r="D66" s="298">
        <v>36.005855229271539</v>
      </c>
      <c r="E66" s="298">
        <v>34.305433011614369</v>
      </c>
      <c r="F66" s="298">
        <v>34.17333447932166</v>
      </c>
      <c r="G66" s="299">
        <v>33.50526002496165</v>
      </c>
    </row>
    <row r="67" spans="2:7" ht="14.45" customHeight="1">
      <c r="B67" s="90" t="s">
        <v>29</v>
      </c>
    </row>
    <row r="68" spans="2:7" ht="21.75" thickBot="1"/>
    <row r="69" spans="2:7">
      <c r="B69" s="326" t="str">
        <f>"Average Days to Maturity - as at"&amp; TEXT(Map!$N$16, " mmmm yyyy")</f>
        <v>Average Days to Maturity - as at February 2022</v>
      </c>
      <c r="C69" s="327"/>
      <c r="D69" s="327"/>
      <c r="E69" s="327"/>
      <c r="F69" s="327"/>
      <c r="G69" s="328"/>
    </row>
    <row r="70" spans="2:7">
      <c r="B70" s="319"/>
      <c r="C70" s="279" t="s">
        <v>32</v>
      </c>
      <c r="D70" s="279" t="s">
        <v>33</v>
      </c>
      <c r="E70" s="279" t="s">
        <v>34</v>
      </c>
      <c r="F70" s="279" t="s">
        <v>35</v>
      </c>
      <c r="G70" s="280" t="s">
        <v>36</v>
      </c>
    </row>
    <row r="71" spans="2:7">
      <c r="B71" s="320"/>
      <c r="C71" s="321"/>
      <c r="D71" s="322"/>
      <c r="E71" s="322"/>
      <c r="F71" s="322"/>
      <c r="G71" s="323"/>
    </row>
    <row r="72" spans="2:7">
      <c r="B72" s="324" t="s">
        <v>38</v>
      </c>
      <c r="C72" s="287">
        <v>0.15</v>
      </c>
      <c r="D72" s="287">
        <v>0.15</v>
      </c>
      <c r="E72" s="287">
        <v>0.15</v>
      </c>
      <c r="F72" s="287">
        <v>0.15</v>
      </c>
      <c r="G72" s="288">
        <v>0.15</v>
      </c>
    </row>
    <row r="73" spans="2:7">
      <c r="B73" s="324"/>
      <c r="C73" s="287"/>
      <c r="D73" s="287"/>
      <c r="E73" s="287"/>
      <c r="F73" s="287"/>
      <c r="G73" s="288"/>
    </row>
    <row r="74" spans="2:7">
      <c r="B74" s="324" t="s">
        <v>39</v>
      </c>
      <c r="C74" s="287">
        <v>2.1213998791793798</v>
      </c>
      <c r="D74" s="287">
        <v>2.1213998791793798</v>
      </c>
      <c r="E74" s="287">
        <v>2.1213998791793798</v>
      </c>
      <c r="F74" s="287">
        <v>2.1213998791793798</v>
      </c>
      <c r="G74" s="288">
        <v>2.1213998791793798</v>
      </c>
    </row>
    <row r="75" spans="2:7">
      <c r="B75" s="324"/>
      <c r="C75" s="287"/>
      <c r="D75" s="287"/>
      <c r="E75" s="287"/>
      <c r="F75" s="292"/>
      <c r="G75" s="293"/>
    </row>
    <row r="76" spans="2:7">
      <c r="B76" s="324" t="s">
        <v>40</v>
      </c>
      <c r="C76" s="287">
        <v>1.9997831993105502</v>
      </c>
      <c r="D76" s="287">
        <v>1.9997831993105502</v>
      </c>
      <c r="E76" s="287">
        <v>1.9997831993105502</v>
      </c>
      <c r="F76" s="287">
        <v>1.9997831993105502</v>
      </c>
      <c r="G76" s="288">
        <v>1.9997831993105502</v>
      </c>
    </row>
    <row r="77" spans="2:7">
      <c r="B77" s="324"/>
      <c r="C77" s="287"/>
      <c r="D77" s="287"/>
      <c r="E77" s="287"/>
      <c r="F77" s="292"/>
      <c r="G77" s="293"/>
    </row>
    <row r="78" spans="2:7">
      <c r="B78" s="324" t="s">
        <v>41</v>
      </c>
      <c r="C78" s="287">
        <v>39.576115502353524</v>
      </c>
      <c r="D78" s="287">
        <v>39.576115502353524</v>
      </c>
      <c r="E78" s="287">
        <v>39.576115502353524</v>
      </c>
      <c r="F78" s="287">
        <v>39.576115502353524</v>
      </c>
      <c r="G78" s="288">
        <v>39.576115502353524</v>
      </c>
    </row>
    <row r="79" spans="2:7">
      <c r="B79" s="324"/>
      <c r="C79" s="287"/>
      <c r="D79" s="287"/>
      <c r="E79" s="287"/>
      <c r="F79" s="292"/>
      <c r="G79" s="293"/>
    </row>
    <row r="80" spans="2:7">
      <c r="B80" s="324" t="s">
        <v>42</v>
      </c>
      <c r="C80" s="287">
        <v>3.2546101641434517</v>
      </c>
      <c r="D80" s="287">
        <v>3.2546101641434517</v>
      </c>
      <c r="E80" s="287">
        <v>3.2546101641434517</v>
      </c>
      <c r="F80" s="287">
        <v>3.2546101641434517</v>
      </c>
      <c r="G80" s="288">
        <v>3.2546101641434517</v>
      </c>
    </row>
    <row r="81" spans="2:10">
      <c r="B81" s="324"/>
      <c r="C81" s="287"/>
      <c r="D81" s="287"/>
      <c r="E81" s="287"/>
      <c r="F81" s="292"/>
      <c r="G81" s="293"/>
    </row>
    <row r="82" spans="2:10">
      <c r="B82" s="324" t="s">
        <v>43</v>
      </c>
      <c r="C82" s="287">
        <v>12.070659062981992</v>
      </c>
      <c r="D82" s="287">
        <v>12.070659062981992</v>
      </c>
      <c r="E82" s="287">
        <v>12.070659062981992</v>
      </c>
      <c r="F82" s="287">
        <v>12.070659062981992</v>
      </c>
      <c r="G82" s="288">
        <v>12.070659062981992</v>
      </c>
    </row>
    <row r="83" spans="2:10">
      <c r="B83" s="324"/>
      <c r="C83" s="287"/>
      <c r="D83" s="287"/>
      <c r="E83" s="287"/>
      <c r="F83" s="292"/>
      <c r="G83" s="293"/>
    </row>
    <row r="84" spans="2:10">
      <c r="B84" s="324" t="s">
        <v>44</v>
      </c>
      <c r="C84" s="287">
        <v>65.230607723696934</v>
      </c>
      <c r="D84" s="287">
        <v>65.230607723696934</v>
      </c>
      <c r="E84" s="287">
        <v>65.230607723696934</v>
      </c>
      <c r="F84" s="287">
        <v>65.230607723696934</v>
      </c>
      <c r="G84" s="288">
        <v>65.230607723696934</v>
      </c>
    </row>
    <row r="85" spans="2:10">
      <c r="B85" s="329"/>
      <c r="C85" s="287"/>
      <c r="D85" s="287"/>
      <c r="E85" s="287"/>
      <c r="F85" s="292"/>
      <c r="G85" s="293"/>
    </row>
    <row r="86" spans="2:10" ht="21.75" thickBot="1">
      <c r="B86" s="325" t="s">
        <v>46</v>
      </c>
      <c r="C86" s="298">
        <v>124.40317553166584</v>
      </c>
      <c r="D86" s="298">
        <v>124.40317553166584</v>
      </c>
      <c r="E86" s="298">
        <v>124.40317553166584</v>
      </c>
      <c r="F86" s="298">
        <v>124.40317553166584</v>
      </c>
      <c r="G86" s="299">
        <v>124.40317553166584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5" t="s">
        <v>45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February 2022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February 2022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0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1"/>
      <c r="D6" s="331"/>
      <c r="E6" s="331"/>
      <c r="F6" s="331"/>
      <c r="G6" s="332"/>
      <c r="H6" s="72"/>
      <c r="I6" s="333"/>
      <c r="J6" s="160"/>
      <c r="K6" s="160"/>
      <c r="L6" s="160"/>
      <c r="M6" s="160"/>
      <c r="N6" s="160"/>
      <c r="O6" s="160"/>
      <c r="P6" s="160"/>
      <c r="Q6" s="343"/>
      <c r="R6" s="73"/>
    </row>
    <row r="7" spans="2:18" ht="14.45" customHeight="1">
      <c r="B7" s="171" t="s">
        <v>37</v>
      </c>
      <c r="C7" s="334">
        <v>547.65011418990764</v>
      </c>
      <c r="D7" s="334">
        <v>545.37153250680478</v>
      </c>
      <c r="E7" s="334">
        <v>541.00941935012008</v>
      </c>
      <c r="F7" s="334">
        <v>534.94823479047147</v>
      </c>
      <c r="G7" s="335">
        <v>523.96802172408559</v>
      </c>
      <c r="H7" s="166"/>
      <c r="I7" s="186" t="s">
        <v>37</v>
      </c>
      <c r="J7" s="334">
        <v>0.41780356092833149</v>
      </c>
      <c r="K7" s="334">
        <v>1.2274638115847614</v>
      </c>
      <c r="L7" s="334">
        <v>2.3744128073272863</v>
      </c>
      <c r="M7" s="334">
        <v>4.5197591234475532</v>
      </c>
      <c r="N7" s="334">
        <v>0.82735694518951686</v>
      </c>
      <c r="O7" s="334">
        <v>5.9144719541826651</v>
      </c>
      <c r="P7" s="334">
        <v>6.79879150771876</v>
      </c>
      <c r="Q7" s="335">
        <v>6.5487819918834234</v>
      </c>
      <c r="R7" s="74"/>
    </row>
    <row r="8" spans="2:18" ht="14.45" customHeight="1">
      <c r="B8" s="171"/>
      <c r="C8" s="334"/>
      <c r="D8" s="334"/>
      <c r="E8" s="334"/>
      <c r="F8" s="334"/>
      <c r="G8" s="335"/>
      <c r="H8" s="166"/>
      <c r="I8" s="186"/>
      <c r="J8" s="334"/>
      <c r="K8" s="334"/>
      <c r="L8" s="334"/>
      <c r="M8" s="334"/>
      <c r="N8" s="334"/>
      <c r="O8" s="334"/>
      <c r="P8" s="334"/>
      <c r="Q8" s="335"/>
      <c r="R8" s="73"/>
    </row>
    <row r="9" spans="2:18" ht="14.45" customHeight="1">
      <c r="B9" s="171" t="s">
        <v>38</v>
      </c>
      <c r="C9" s="334">
        <v>402.13560992013527</v>
      </c>
      <c r="D9" s="334">
        <v>400.92292047469556</v>
      </c>
      <c r="E9" s="334">
        <v>398.74428187811611</v>
      </c>
      <c r="F9" s="334">
        <v>395.96093598439916</v>
      </c>
      <c r="G9" s="335">
        <v>390.76697530893227</v>
      </c>
      <c r="H9" s="166"/>
      <c r="I9" s="186" t="s">
        <v>38</v>
      </c>
      <c r="J9" s="334">
        <v>0.30247446167555037</v>
      </c>
      <c r="K9" s="334">
        <v>0.8505019874004871</v>
      </c>
      <c r="L9" s="334">
        <v>1.5594149257136314</v>
      </c>
      <c r="M9" s="334">
        <v>2.9093130508828668</v>
      </c>
      <c r="N9" s="334">
        <v>0.59245429641734404</v>
      </c>
      <c r="O9" s="334">
        <v>3.8819897735120845</v>
      </c>
      <c r="P9" s="334">
        <v>4.5563413800157049</v>
      </c>
      <c r="Q9" s="335">
        <v>4.6392856658732162</v>
      </c>
      <c r="R9" s="73"/>
    </row>
    <row r="10" spans="2:18" ht="14.45" customHeight="1">
      <c r="B10" s="171"/>
      <c r="C10" s="334"/>
      <c r="D10" s="334"/>
      <c r="E10" s="334"/>
      <c r="F10" s="334"/>
      <c r="G10" s="335"/>
      <c r="H10" s="166"/>
      <c r="I10" s="186"/>
      <c r="J10" s="334"/>
      <c r="K10" s="334"/>
      <c r="L10" s="334"/>
      <c r="M10" s="334"/>
      <c r="N10" s="334"/>
      <c r="O10" s="334"/>
      <c r="P10" s="334"/>
      <c r="Q10" s="335"/>
      <c r="R10" s="73"/>
    </row>
    <row r="11" spans="2:18" ht="14.45" customHeight="1">
      <c r="B11" s="171" t="s">
        <v>42</v>
      </c>
      <c r="C11" s="334">
        <v>531.2651876235791</v>
      </c>
      <c r="D11" s="334">
        <v>529.07823719558235</v>
      </c>
      <c r="E11" s="334">
        <v>524.86938660844839</v>
      </c>
      <c r="F11" s="334">
        <v>518.83928982106727</v>
      </c>
      <c r="G11" s="335">
        <v>507.70754162924823</v>
      </c>
      <c r="H11" s="166"/>
      <c r="I11" s="186" t="s">
        <v>42</v>
      </c>
      <c r="J11" s="334">
        <v>0.41335104607380657</v>
      </c>
      <c r="K11" s="334">
        <v>1.2185509725492816</v>
      </c>
      <c r="L11" s="334">
        <v>2.3949415640432958</v>
      </c>
      <c r="M11" s="334">
        <v>4.6400031637768624</v>
      </c>
      <c r="N11" s="334">
        <v>0.81966060117255601</v>
      </c>
      <c r="O11" s="334">
        <v>5.6942892392999545</v>
      </c>
      <c r="P11" s="334">
        <v>6.642682029361513</v>
      </c>
      <c r="Q11" s="335">
        <v>6.5082304083705411</v>
      </c>
      <c r="R11" s="74"/>
    </row>
    <row r="12" spans="2:18" ht="14.45" customHeight="1">
      <c r="B12" s="171"/>
      <c r="C12" s="334"/>
      <c r="D12" s="334"/>
      <c r="E12" s="334"/>
      <c r="F12" s="334"/>
      <c r="G12" s="335"/>
      <c r="H12" s="166"/>
      <c r="I12" s="186"/>
      <c r="J12" s="334"/>
      <c r="K12" s="334"/>
      <c r="L12" s="334"/>
      <c r="M12" s="334"/>
      <c r="N12" s="334"/>
      <c r="O12" s="334"/>
      <c r="P12" s="334"/>
      <c r="Q12" s="335"/>
      <c r="R12" s="73"/>
    </row>
    <row r="13" spans="2:18" ht="14.45" customHeight="1">
      <c r="B13" s="171" t="s">
        <v>43</v>
      </c>
      <c r="C13" s="334">
        <v>560.80900901963003</v>
      </c>
      <c r="D13" s="334">
        <v>558.37857768978233</v>
      </c>
      <c r="E13" s="334">
        <v>553.64739758594271</v>
      </c>
      <c r="F13" s="334">
        <v>547.01687619678603</v>
      </c>
      <c r="G13" s="335">
        <v>535.37833929525868</v>
      </c>
      <c r="H13" s="166"/>
      <c r="I13" s="186" t="s">
        <v>43</v>
      </c>
      <c r="J13" s="334">
        <v>0.43526586207931484</v>
      </c>
      <c r="K13" s="334">
        <v>1.2935329353870317</v>
      </c>
      <c r="L13" s="334">
        <v>2.5213358898057869</v>
      </c>
      <c r="M13" s="334">
        <v>4.7500370967280547</v>
      </c>
      <c r="N13" s="334">
        <v>0.86622352378395995</v>
      </c>
      <c r="O13" s="334">
        <v>5.9709035706213109</v>
      </c>
      <c r="P13" s="334">
        <v>6.9230558919303187</v>
      </c>
      <c r="Q13" s="335">
        <v>6.7742268529281224</v>
      </c>
      <c r="R13" s="74"/>
    </row>
    <row r="14" spans="2:18" ht="14.45" customHeight="1">
      <c r="B14" s="171"/>
      <c r="C14" s="334"/>
      <c r="D14" s="334"/>
      <c r="E14" s="334"/>
      <c r="F14" s="334"/>
      <c r="G14" s="335"/>
      <c r="H14" s="166"/>
      <c r="I14" s="186"/>
      <c r="J14" s="334"/>
      <c r="K14" s="334"/>
      <c r="L14" s="334"/>
      <c r="M14" s="334"/>
      <c r="N14" s="334"/>
      <c r="O14" s="334"/>
      <c r="P14" s="334"/>
      <c r="Q14" s="335"/>
      <c r="R14" s="73"/>
    </row>
    <row r="15" spans="2:18" ht="14.45" customHeight="1">
      <c r="B15" s="171" t="s">
        <v>44</v>
      </c>
      <c r="C15" s="334">
        <v>597.02483660934251</v>
      </c>
      <c r="D15" s="334">
        <v>594.44398523436314</v>
      </c>
      <c r="E15" s="334">
        <v>589.5001419376822</v>
      </c>
      <c r="F15" s="334">
        <v>582.61863065059913</v>
      </c>
      <c r="G15" s="335">
        <v>570.09444032726879</v>
      </c>
      <c r="H15" s="166"/>
      <c r="I15" s="186" t="s">
        <v>44</v>
      </c>
      <c r="J15" s="334">
        <v>0.43416224893955135</v>
      </c>
      <c r="K15" s="334">
        <v>1.2764534113472337</v>
      </c>
      <c r="L15" s="334">
        <v>2.4726648275315677</v>
      </c>
      <c r="M15" s="334">
        <v>4.7238482568982887</v>
      </c>
      <c r="N15" s="334">
        <v>0.85908912651770919</v>
      </c>
      <c r="O15" s="334">
        <v>6.3425309838454735</v>
      </c>
      <c r="P15" s="334">
        <v>7.2417670608099671</v>
      </c>
      <c r="Q15" s="335">
        <v>6.8612129280475775</v>
      </c>
      <c r="R15" s="74"/>
    </row>
    <row r="16" spans="2:18" ht="14.45" customHeight="1" thickBot="1">
      <c r="B16" s="336"/>
      <c r="C16" s="337"/>
      <c r="D16" s="337"/>
      <c r="E16" s="337"/>
      <c r="F16" s="337"/>
      <c r="G16" s="338"/>
      <c r="H16" s="72"/>
      <c r="I16" s="339"/>
      <c r="J16" s="337"/>
      <c r="K16" s="337"/>
      <c r="L16" s="337"/>
      <c r="M16" s="337"/>
      <c r="N16" s="337"/>
      <c r="O16" s="337"/>
      <c r="P16" s="337"/>
      <c r="Q16" s="338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February 2022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February 2022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1"/>
      <c r="D21" s="331"/>
      <c r="E21" s="331"/>
      <c r="F21" s="331"/>
      <c r="G21" s="332"/>
      <c r="I21" s="191"/>
      <c r="J21" s="160"/>
      <c r="K21" s="160"/>
      <c r="L21" s="160"/>
      <c r="M21" s="160"/>
      <c r="N21" s="160"/>
      <c r="O21" s="160"/>
      <c r="P21" s="160"/>
      <c r="Q21" s="343"/>
      <c r="R21" s="73"/>
    </row>
    <row r="22" spans="2:18" ht="14.45" customHeight="1">
      <c r="B22" s="171" t="s">
        <v>38</v>
      </c>
      <c r="C22" s="334">
        <v>15</v>
      </c>
      <c r="D22" s="334">
        <v>15</v>
      </c>
      <c r="E22" s="334">
        <v>15</v>
      </c>
      <c r="F22" s="334">
        <v>15</v>
      </c>
      <c r="G22" s="335">
        <v>15</v>
      </c>
      <c r="H22" s="166"/>
      <c r="I22" s="171" t="s">
        <v>37</v>
      </c>
      <c r="J22" s="334">
        <v>0.45689359747040914</v>
      </c>
      <c r="K22" s="334">
        <v>1.3428430243211498</v>
      </c>
      <c r="L22" s="334">
        <v>2.5951086845165339</v>
      </c>
      <c r="M22" s="334">
        <v>4.9276658778824922</v>
      </c>
      <c r="N22" s="334">
        <v>0.90143157610518276</v>
      </c>
      <c r="O22" s="334">
        <v>5.6332970623494738</v>
      </c>
      <c r="P22" s="334">
        <v>6.5752538662238846</v>
      </c>
      <c r="Q22" s="335">
        <v>6.5324108846322781</v>
      </c>
      <c r="R22" s="73"/>
    </row>
    <row r="23" spans="2:18" ht="14.45" customHeight="1">
      <c r="B23" s="171"/>
      <c r="C23" s="334"/>
      <c r="D23" s="334"/>
      <c r="E23" s="334"/>
      <c r="F23" s="334"/>
      <c r="G23" s="335"/>
      <c r="H23" s="166"/>
      <c r="I23" s="171"/>
      <c r="J23" s="334"/>
      <c r="K23" s="334"/>
      <c r="L23" s="334"/>
      <c r="M23" s="334"/>
      <c r="N23" s="334"/>
      <c r="O23" s="334"/>
      <c r="P23" s="334"/>
      <c r="Q23" s="335"/>
      <c r="R23" s="73"/>
    </row>
    <row r="24" spans="2:18" ht="15" customHeight="1">
      <c r="B24" s="171" t="s">
        <v>42</v>
      </c>
      <c r="C24" s="334">
        <v>11.051055896813649</v>
      </c>
      <c r="D24" s="334">
        <v>11.051055896813649</v>
      </c>
      <c r="E24" s="334">
        <v>10.447080416572211</v>
      </c>
      <c r="F24" s="334">
        <v>11.24001996007984</v>
      </c>
      <c r="G24" s="335">
        <v>10.803676183026983</v>
      </c>
      <c r="H24" s="166"/>
      <c r="I24" s="171" t="s">
        <v>38</v>
      </c>
      <c r="J24" s="334">
        <v>0.30247446167555037</v>
      </c>
      <c r="K24" s="334">
        <v>0.8505019874004871</v>
      </c>
      <c r="L24" s="334">
        <v>1.5594149257136314</v>
      </c>
      <c r="M24" s="334">
        <v>2.9093130508828668</v>
      </c>
      <c r="N24" s="334">
        <v>0.59245429641734404</v>
      </c>
      <c r="O24" s="334">
        <v>3.8819897735120845</v>
      </c>
      <c r="P24" s="334">
        <v>4.5563413800157049</v>
      </c>
      <c r="Q24" s="335">
        <v>4.6392856658732162</v>
      </c>
      <c r="R24" s="73"/>
    </row>
    <row r="25" spans="2:18">
      <c r="B25" s="171"/>
      <c r="C25" s="334"/>
      <c r="D25" s="334"/>
      <c r="E25" s="334"/>
      <c r="F25" s="334"/>
      <c r="G25" s="335"/>
      <c r="H25" s="166"/>
      <c r="I25" s="171"/>
      <c r="J25" s="334"/>
      <c r="K25" s="334"/>
      <c r="L25" s="334"/>
      <c r="M25" s="334"/>
      <c r="N25" s="334"/>
      <c r="O25" s="334"/>
      <c r="P25" s="334"/>
      <c r="Q25" s="335"/>
    </row>
    <row r="26" spans="2:18" ht="15" customHeight="1">
      <c r="B26" s="171" t="s">
        <v>43</v>
      </c>
      <c r="C26" s="334">
        <v>19.085219968736872</v>
      </c>
      <c r="D26" s="334">
        <v>19.085219968736872</v>
      </c>
      <c r="E26" s="334">
        <v>20.498951650274538</v>
      </c>
      <c r="F26" s="334">
        <v>20.232035928143709</v>
      </c>
      <c r="G26" s="335">
        <v>20.477121626906531</v>
      </c>
      <c r="H26" s="166"/>
      <c r="I26" s="171" t="s">
        <v>42</v>
      </c>
      <c r="J26" s="334">
        <v>0.41914594083349854</v>
      </c>
      <c r="K26" s="334">
        <v>1.245185059780507</v>
      </c>
      <c r="L26" s="334">
        <v>2.4224054302469433</v>
      </c>
      <c r="M26" s="334">
        <v>4.7051123937152051</v>
      </c>
      <c r="N26" s="334">
        <v>0.82904329602335736</v>
      </c>
      <c r="O26" s="334">
        <v>5.6184611007089824</v>
      </c>
      <c r="P26" s="334">
        <v>6.5800981938390013</v>
      </c>
      <c r="Q26" s="335">
        <v>6.5014835053504916</v>
      </c>
      <c r="R26" s="69"/>
    </row>
    <row r="27" spans="2:18" ht="14.45" customHeight="1">
      <c r="B27" s="171"/>
      <c r="C27" s="334"/>
      <c r="D27" s="334"/>
      <c r="E27" s="334"/>
      <c r="F27" s="334"/>
      <c r="G27" s="335"/>
      <c r="H27" s="166"/>
      <c r="I27" s="171"/>
      <c r="J27" s="334"/>
      <c r="K27" s="334"/>
      <c r="L27" s="334"/>
      <c r="M27" s="334"/>
      <c r="N27" s="334"/>
      <c r="O27" s="334"/>
      <c r="P27" s="334"/>
      <c r="Q27" s="335"/>
      <c r="R27" s="77"/>
    </row>
    <row r="28" spans="2:18" ht="14.45" customHeight="1">
      <c r="B28" s="171" t="s">
        <v>44</v>
      </c>
      <c r="C28" s="334">
        <v>54.863724134449477</v>
      </c>
      <c r="D28" s="334">
        <v>54.863724134449477</v>
      </c>
      <c r="E28" s="334">
        <v>54.05396793315326</v>
      </c>
      <c r="F28" s="334">
        <v>53.527944111776449</v>
      </c>
      <c r="G28" s="335">
        <v>53.719202190066483</v>
      </c>
      <c r="H28" s="166"/>
      <c r="I28" s="171" t="s">
        <v>43</v>
      </c>
      <c r="J28" s="334">
        <v>0.45382721415596627</v>
      </c>
      <c r="K28" s="334">
        <v>1.3563142848868059</v>
      </c>
      <c r="L28" s="334">
        <v>2.6401318575257626</v>
      </c>
      <c r="M28" s="334">
        <v>5.0188579615296991</v>
      </c>
      <c r="N28" s="334">
        <v>0.90610437285290057</v>
      </c>
      <c r="O28" s="334">
        <v>5.7858693790366678</v>
      </c>
      <c r="P28" s="334">
        <v>6.7658204936677846</v>
      </c>
      <c r="Q28" s="335">
        <v>6.7639641926307892</v>
      </c>
      <c r="R28" s="73"/>
    </row>
    <row r="29" spans="2:18" ht="14.25" thickBot="1">
      <c r="B29" s="340"/>
      <c r="C29" s="337"/>
      <c r="D29" s="337"/>
      <c r="E29" s="337"/>
      <c r="F29" s="337"/>
      <c r="G29" s="338"/>
      <c r="H29" s="166"/>
      <c r="I29" s="171"/>
      <c r="J29" s="334"/>
      <c r="K29" s="334"/>
      <c r="L29" s="334"/>
      <c r="M29" s="334"/>
      <c r="N29" s="334"/>
      <c r="O29" s="334"/>
      <c r="P29" s="334"/>
      <c r="Q29" s="335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4">
        <v>0.49418213270400191</v>
      </c>
      <c r="K30" s="334">
        <v>1.450269143836902</v>
      </c>
      <c r="L30" s="334">
        <v>2.8122428383342557</v>
      </c>
      <c r="M30" s="334">
        <v>5.3351245425812488</v>
      </c>
      <c r="N30" s="334">
        <v>0.9719467752234312</v>
      </c>
      <c r="O30" s="334">
        <v>5.9341479639811068</v>
      </c>
      <c r="P30" s="334">
        <v>6.9232497069748877</v>
      </c>
      <c r="Q30" s="335">
        <v>6.8498641460163601</v>
      </c>
      <c r="R30" s="73"/>
    </row>
    <row r="31" spans="2:18" ht="14.25" thickBot="1">
      <c r="I31" s="336"/>
      <c r="J31" s="337"/>
      <c r="K31" s="337"/>
      <c r="L31" s="337"/>
      <c r="M31" s="337"/>
      <c r="N31" s="337"/>
      <c r="O31" s="337"/>
      <c r="P31" s="337"/>
      <c r="Q31" s="338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February 2022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1"/>
      <c r="D34" s="331"/>
      <c r="E34" s="331"/>
      <c r="F34" s="331"/>
      <c r="G34" s="332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4">
        <v>537.01134491085395</v>
      </c>
      <c r="D35" s="334">
        <v>534.56893367880969</v>
      </c>
      <c r="E35" s="334">
        <v>529.89567776579668</v>
      </c>
      <c r="F35" s="334">
        <v>523.42782399322971</v>
      </c>
      <c r="G35" s="335">
        <v>511.79194773649266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4"/>
      <c r="D36" s="334"/>
      <c r="E36" s="334"/>
      <c r="F36" s="334"/>
      <c r="G36" s="335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4">
        <v>402.13560992013527</v>
      </c>
      <c r="D37" s="334">
        <v>400.92292047469556</v>
      </c>
      <c r="E37" s="334">
        <v>398.74428187811611</v>
      </c>
      <c r="F37" s="334">
        <v>395.96093598439916</v>
      </c>
      <c r="G37" s="335">
        <v>390.76697530893227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4"/>
      <c r="D38" s="334"/>
      <c r="E38" s="334"/>
      <c r="F38" s="334"/>
      <c r="G38" s="335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4">
        <v>528.29588572052535</v>
      </c>
      <c r="D39" s="334">
        <v>526.09079749771513</v>
      </c>
      <c r="E39" s="334">
        <v>521.79852840270041</v>
      </c>
      <c r="F39" s="334">
        <v>515.80109205725728</v>
      </c>
      <c r="G39" s="335">
        <v>504.55596068128159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4"/>
      <c r="D40" s="334"/>
      <c r="E40" s="334"/>
      <c r="F40" s="334"/>
      <c r="G40" s="335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4">
        <v>552.9018167715584</v>
      </c>
      <c r="D41" s="334">
        <v>550.40393393159184</v>
      </c>
      <c r="E41" s="334">
        <v>545.50308056535289</v>
      </c>
      <c r="F41" s="334">
        <v>538.67995565227693</v>
      </c>
      <c r="G41" s="335">
        <v>526.47860346576635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4"/>
      <c r="D42" s="334"/>
      <c r="E42" s="334"/>
      <c r="F42" s="334"/>
      <c r="G42" s="335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4">
        <v>579.80405451738591</v>
      </c>
      <c r="D43" s="334">
        <v>576.95285658601244</v>
      </c>
      <c r="E43" s="334">
        <v>571.51554097440157</v>
      </c>
      <c r="F43" s="334">
        <v>563.94456390674316</v>
      </c>
      <c r="G43" s="335">
        <v>550.43752692674013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6"/>
      <c r="C44" s="341"/>
      <c r="D44" s="341"/>
      <c r="E44" s="341"/>
      <c r="F44" s="341"/>
      <c r="G44" s="342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5" t="s">
        <v>62</v>
      </c>
      <c r="C2" s="435"/>
      <c r="D2" s="435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44620</v>
      </c>
    </row>
    <row r="3" spans="2:21" ht="14.25" thickBot="1"/>
    <row r="4" spans="2:21" ht="15" customHeight="1">
      <c r="B4" s="456" t="str">
        <f>"Namibian vs South African Yield Curve - "&amp; TEXT(Map!$N$16, " mmmm yyyy")</f>
        <v>Namibian vs South African Yield Curve -  February 2022</v>
      </c>
      <c r="C4" s="457"/>
      <c r="D4" s="457"/>
      <c r="E4" s="457"/>
      <c r="F4" s="458"/>
      <c r="G4" s="344"/>
      <c r="H4" s="491" t="s">
        <v>120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5"/>
      <c r="C5" s="346"/>
      <c r="D5" s="346"/>
      <c r="E5" s="346"/>
      <c r="F5" s="347"/>
      <c r="G5" s="346"/>
      <c r="H5" s="345"/>
      <c r="I5" s="346"/>
      <c r="J5" s="346"/>
      <c r="K5" s="346"/>
      <c r="L5" s="347"/>
      <c r="M5" s="49"/>
      <c r="N5" s="49"/>
      <c r="O5" s="49"/>
      <c r="P5" s="49"/>
      <c r="Q5" s="49"/>
      <c r="R5" s="43"/>
      <c r="S5" s="43"/>
    </row>
    <row r="6" spans="2:21" ht="14.45" customHeight="1">
      <c r="B6" s="345"/>
      <c r="C6" s="348"/>
      <c r="D6" s="348"/>
      <c r="E6" s="348"/>
      <c r="F6" s="349"/>
      <c r="G6" s="348"/>
      <c r="H6" s="345"/>
      <c r="I6" s="348"/>
      <c r="J6" s="348"/>
      <c r="K6" s="348"/>
      <c r="L6" s="349"/>
      <c r="M6" s="50"/>
      <c r="N6" s="50"/>
      <c r="O6" s="50"/>
      <c r="P6" s="50"/>
      <c r="Q6" s="50"/>
      <c r="R6" s="35"/>
      <c r="S6" s="35"/>
    </row>
    <row r="7" spans="2:21" ht="14.45" customHeight="1">
      <c r="B7" s="350"/>
      <c r="C7" s="351"/>
      <c r="D7" s="351"/>
      <c r="E7" s="351"/>
      <c r="F7" s="352"/>
      <c r="G7" s="351"/>
      <c r="H7" s="350"/>
      <c r="I7" s="351"/>
      <c r="J7" s="351"/>
      <c r="K7" s="351"/>
      <c r="L7" s="352"/>
      <c r="M7" s="50"/>
      <c r="N7" s="50"/>
      <c r="O7" s="50"/>
      <c r="P7" s="50"/>
      <c r="Q7" s="50"/>
      <c r="R7" s="34"/>
      <c r="S7" s="34"/>
    </row>
    <row r="8" spans="2:21" ht="14.45" customHeight="1">
      <c r="B8" s="350"/>
      <c r="C8" s="351"/>
      <c r="D8" s="351"/>
      <c r="E8" s="351"/>
      <c r="F8" s="352"/>
      <c r="G8" s="351"/>
      <c r="H8" s="350"/>
      <c r="I8" s="351"/>
      <c r="J8" s="351"/>
      <c r="K8" s="351"/>
      <c r="L8" s="352"/>
      <c r="M8" s="50"/>
      <c r="N8" s="50"/>
      <c r="O8" s="50"/>
      <c r="P8" s="50"/>
      <c r="Q8" s="50"/>
      <c r="R8" s="35"/>
      <c r="S8" s="35"/>
    </row>
    <row r="9" spans="2:21" ht="14.45" customHeight="1">
      <c r="B9" s="350"/>
      <c r="C9" s="351"/>
      <c r="D9" s="351"/>
      <c r="E9" s="351"/>
      <c r="F9" s="352"/>
      <c r="G9" s="351"/>
      <c r="H9" s="350"/>
      <c r="I9" s="351"/>
      <c r="J9" s="351"/>
      <c r="K9" s="351"/>
      <c r="L9" s="352"/>
      <c r="M9" s="50"/>
      <c r="N9" s="50"/>
      <c r="O9" s="50"/>
      <c r="P9" s="50"/>
      <c r="Q9" s="50"/>
      <c r="R9" s="35"/>
      <c r="S9" s="35"/>
    </row>
    <row r="10" spans="2:21" ht="14.45" customHeight="1">
      <c r="B10" s="350"/>
      <c r="C10" s="351"/>
      <c r="D10" s="351"/>
      <c r="E10" s="351"/>
      <c r="F10" s="352"/>
      <c r="G10" s="351"/>
      <c r="H10" s="350"/>
      <c r="I10" s="351"/>
      <c r="J10" s="351"/>
      <c r="K10" s="351"/>
      <c r="L10" s="352"/>
      <c r="M10" s="50"/>
      <c r="N10" s="50"/>
      <c r="O10" s="50"/>
      <c r="P10" s="50"/>
      <c r="Q10" s="50"/>
      <c r="R10" s="35"/>
      <c r="S10" s="35"/>
    </row>
    <row r="11" spans="2:21" ht="14.45" customHeight="1">
      <c r="B11" s="350"/>
      <c r="C11" s="351"/>
      <c r="D11" s="351"/>
      <c r="E11" s="351"/>
      <c r="F11" s="352"/>
      <c r="G11" s="351"/>
      <c r="H11" s="350"/>
      <c r="I11" s="351"/>
      <c r="J11" s="351"/>
      <c r="K11" s="351"/>
      <c r="L11" s="352"/>
      <c r="M11" s="50"/>
      <c r="N11" s="50"/>
      <c r="O11" s="50"/>
      <c r="P11" s="50"/>
      <c r="Q11" s="50"/>
      <c r="R11" s="34"/>
      <c r="S11" s="34"/>
    </row>
    <row r="12" spans="2:21" ht="14.45" customHeight="1">
      <c r="B12" s="350"/>
      <c r="C12" s="351"/>
      <c r="D12" s="351"/>
      <c r="E12" s="351"/>
      <c r="F12" s="352"/>
      <c r="G12" s="351"/>
      <c r="H12" s="350"/>
      <c r="I12" s="351"/>
      <c r="J12" s="351"/>
      <c r="K12" s="351"/>
      <c r="L12" s="352"/>
      <c r="M12" s="50"/>
      <c r="N12" s="50"/>
      <c r="O12" s="50"/>
      <c r="P12" s="50"/>
      <c r="Q12" s="50"/>
      <c r="R12" s="35"/>
      <c r="S12" s="35"/>
    </row>
    <row r="13" spans="2:21" ht="14.45" customHeight="1">
      <c r="B13" s="350"/>
      <c r="C13" s="351"/>
      <c r="D13" s="351"/>
      <c r="E13" s="351"/>
      <c r="F13" s="352"/>
      <c r="G13" s="351"/>
      <c r="H13" s="350"/>
      <c r="I13" s="351"/>
      <c r="J13" s="351"/>
      <c r="K13" s="351"/>
      <c r="L13" s="352"/>
      <c r="M13" s="50"/>
      <c r="N13" s="50"/>
      <c r="O13" s="50"/>
      <c r="P13" s="50"/>
      <c r="Q13" s="50"/>
      <c r="R13" s="34"/>
      <c r="S13" s="34"/>
    </row>
    <row r="14" spans="2:21" ht="14.45" customHeight="1">
      <c r="B14" s="350"/>
      <c r="C14" s="351"/>
      <c r="D14" s="351"/>
      <c r="E14" s="351"/>
      <c r="F14" s="352"/>
      <c r="G14" s="351"/>
      <c r="H14" s="350"/>
      <c r="I14" s="351"/>
      <c r="J14" s="351"/>
      <c r="K14" s="351"/>
      <c r="L14" s="352"/>
      <c r="M14" s="50"/>
      <c r="N14" s="50"/>
      <c r="O14" s="50"/>
      <c r="P14" s="50"/>
      <c r="Q14" s="50"/>
      <c r="R14" s="35"/>
      <c r="S14" s="35"/>
    </row>
    <row r="15" spans="2:21" ht="14.45" customHeight="1">
      <c r="B15" s="353"/>
      <c r="C15" s="354"/>
      <c r="D15" s="354"/>
      <c r="E15" s="354"/>
      <c r="F15" s="355"/>
      <c r="G15" s="354"/>
      <c r="H15" s="353"/>
      <c r="I15" s="354"/>
      <c r="J15" s="354"/>
      <c r="K15" s="354"/>
      <c r="L15" s="355"/>
      <c r="M15" s="50"/>
      <c r="N15" s="50"/>
      <c r="O15" s="50"/>
      <c r="P15" s="50"/>
      <c r="Q15" s="50"/>
      <c r="R15" s="34"/>
      <c r="S15" s="34"/>
    </row>
    <row r="16" spans="2:21" ht="14.45" customHeight="1">
      <c r="B16" s="356"/>
      <c r="C16" s="354"/>
      <c r="D16" s="354"/>
      <c r="E16" s="354"/>
      <c r="F16" s="355"/>
      <c r="G16" s="354"/>
      <c r="H16" s="356"/>
      <c r="I16" s="354"/>
      <c r="J16" s="354"/>
      <c r="K16" s="354"/>
      <c r="L16" s="355"/>
      <c r="M16" s="50"/>
      <c r="N16" s="50"/>
      <c r="O16" s="50"/>
      <c r="P16" s="50"/>
      <c r="Q16" s="50"/>
      <c r="R16" s="35"/>
      <c r="S16" s="35"/>
    </row>
    <row r="17" spans="1:19" ht="14.45" customHeight="1">
      <c r="B17" s="357"/>
      <c r="C17" s="358"/>
      <c r="D17" s="358"/>
      <c r="E17" s="358"/>
      <c r="F17" s="359"/>
      <c r="G17" s="358"/>
      <c r="H17" s="357"/>
      <c r="I17" s="358"/>
      <c r="J17" s="358"/>
      <c r="K17" s="358"/>
      <c r="L17" s="359"/>
      <c r="M17" s="29"/>
      <c r="N17" s="29"/>
      <c r="O17" s="29"/>
      <c r="P17" s="29"/>
      <c r="Q17" s="29"/>
      <c r="R17" s="35"/>
      <c r="S17" s="35"/>
    </row>
    <row r="18" spans="1:19" ht="14.45" customHeight="1">
      <c r="B18" s="360"/>
      <c r="C18" s="358"/>
      <c r="D18" s="358"/>
      <c r="E18" s="358"/>
      <c r="F18" s="359"/>
      <c r="G18" s="358"/>
      <c r="H18" s="360"/>
      <c r="I18" s="358"/>
      <c r="J18" s="358"/>
      <c r="K18" s="358"/>
      <c r="L18" s="359"/>
      <c r="M18" s="27"/>
      <c r="N18" s="45"/>
      <c r="O18" s="34"/>
      <c r="P18" s="34"/>
      <c r="Q18" s="34"/>
      <c r="R18" s="35"/>
      <c r="S18" s="35"/>
    </row>
    <row r="19" spans="1:19" ht="14.45" customHeight="1">
      <c r="B19" s="361"/>
      <c r="C19" s="344"/>
      <c r="D19" s="344"/>
      <c r="E19" s="344"/>
      <c r="F19" s="362"/>
      <c r="G19" s="344"/>
      <c r="H19" s="361"/>
      <c r="I19" s="344"/>
      <c r="J19" s="344"/>
      <c r="K19" s="344"/>
      <c r="L19" s="362"/>
      <c r="M19" s="52"/>
      <c r="N19" s="52"/>
      <c r="O19" s="52"/>
      <c r="P19" s="52"/>
      <c r="Q19" s="4"/>
      <c r="R19" s="35"/>
      <c r="S19" s="35"/>
    </row>
    <row r="20" spans="1:19" ht="14.45" customHeight="1">
      <c r="B20" s="345"/>
      <c r="C20" s="346"/>
      <c r="D20" s="346"/>
      <c r="E20" s="346"/>
      <c r="F20" s="347"/>
      <c r="G20" s="346"/>
      <c r="H20" s="345"/>
      <c r="I20" s="346"/>
      <c r="J20" s="346"/>
      <c r="K20" s="346"/>
      <c r="L20" s="347"/>
      <c r="M20" s="49"/>
      <c r="N20" s="49"/>
      <c r="O20" s="49"/>
      <c r="P20" s="49"/>
      <c r="Q20" s="49"/>
      <c r="R20" s="35"/>
      <c r="S20" s="35"/>
    </row>
    <row r="21" spans="1:19" ht="14.45" customHeight="1">
      <c r="B21" s="345"/>
      <c r="C21" s="348"/>
      <c r="D21" s="348"/>
      <c r="E21" s="348"/>
      <c r="F21" s="349"/>
      <c r="G21" s="348"/>
      <c r="H21" s="345"/>
      <c r="I21" s="348"/>
      <c r="J21" s="348"/>
      <c r="K21" s="348"/>
      <c r="L21" s="349"/>
      <c r="M21" s="50"/>
      <c r="N21" s="50"/>
      <c r="O21" s="50"/>
      <c r="P21" s="50"/>
      <c r="Q21" s="50"/>
      <c r="R21" s="35"/>
      <c r="S21" s="35"/>
    </row>
    <row r="22" spans="1:19" ht="14.45" customHeight="1">
      <c r="B22" s="350"/>
      <c r="C22" s="363"/>
      <c r="D22" s="363"/>
      <c r="E22" s="363"/>
      <c r="F22" s="364"/>
      <c r="G22" s="363"/>
      <c r="H22" s="350"/>
      <c r="I22" s="363"/>
      <c r="J22" s="363"/>
      <c r="K22" s="363"/>
      <c r="L22" s="364"/>
      <c r="M22" s="50"/>
      <c r="N22" s="50"/>
      <c r="O22" s="50"/>
      <c r="P22" s="50"/>
      <c r="Q22" s="50"/>
      <c r="R22" s="35"/>
      <c r="S22" s="35"/>
    </row>
    <row r="23" spans="1:19" ht="14.45" customHeight="1">
      <c r="B23" s="350"/>
      <c r="C23" s="351"/>
      <c r="D23" s="351"/>
      <c r="E23" s="351"/>
      <c r="F23" s="352"/>
      <c r="G23" s="351"/>
      <c r="H23" s="350"/>
      <c r="I23" s="351"/>
      <c r="J23" s="351"/>
      <c r="K23" s="351"/>
      <c r="L23" s="352"/>
      <c r="M23" s="50"/>
      <c r="N23" s="50"/>
      <c r="O23" s="50"/>
      <c r="P23" s="50"/>
      <c r="Q23" s="50"/>
      <c r="R23" s="35"/>
      <c r="S23" s="35"/>
    </row>
    <row r="24" spans="1:19" ht="15" customHeight="1">
      <c r="B24" s="350"/>
      <c r="C24" s="351"/>
      <c r="D24" s="351"/>
      <c r="E24" s="351"/>
      <c r="F24" s="352"/>
      <c r="G24" s="351"/>
      <c r="H24" s="350"/>
      <c r="I24" s="351"/>
      <c r="J24" s="351"/>
      <c r="K24" s="351"/>
      <c r="L24" s="352"/>
      <c r="M24" s="50"/>
      <c r="N24" s="50"/>
      <c r="O24" s="50"/>
      <c r="P24" s="50"/>
      <c r="Q24" s="50"/>
      <c r="R24" s="35"/>
      <c r="S24" s="35"/>
    </row>
    <row r="25" spans="1:19" ht="18.75">
      <c r="B25" s="350"/>
      <c r="C25" s="351"/>
      <c r="D25" s="351"/>
      <c r="E25" s="351"/>
      <c r="F25" s="352"/>
      <c r="G25" s="351"/>
      <c r="H25" s="350"/>
      <c r="I25" s="351"/>
      <c r="J25" s="351"/>
      <c r="K25" s="351"/>
      <c r="L25" s="352"/>
      <c r="M25" s="50"/>
      <c r="N25" s="50"/>
      <c r="O25" s="50"/>
      <c r="P25" s="50"/>
      <c r="Q25" s="50"/>
      <c r="R25" s="27"/>
      <c r="S25" s="27"/>
    </row>
    <row r="26" spans="1:19" ht="15" customHeight="1">
      <c r="B26" s="350"/>
      <c r="C26" s="351"/>
      <c r="D26" s="351"/>
      <c r="E26" s="351"/>
      <c r="F26" s="352"/>
      <c r="G26" s="351"/>
      <c r="H26" s="350"/>
      <c r="I26" s="351"/>
      <c r="J26" s="351"/>
      <c r="K26" s="351"/>
      <c r="L26" s="352"/>
      <c r="M26" s="50"/>
      <c r="N26" s="50"/>
      <c r="O26" s="50"/>
      <c r="P26" s="50"/>
      <c r="Q26" s="50"/>
      <c r="R26" s="41"/>
      <c r="S26" s="41"/>
    </row>
    <row r="27" spans="1:19" ht="14.45" customHeight="1">
      <c r="B27" s="350"/>
      <c r="C27" s="351"/>
      <c r="D27" s="351"/>
      <c r="E27" s="351"/>
      <c r="F27" s="352"/>
      <c r="G27" s="351"/>
      <c r="H27" s="350"/>
      <c r="I27" s="351"/>
      <c r="J27" s="351"/>
      <c r="K27" s="351"/>
      <c r="L27" s="352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5"/>
      <c r="C28" s="366"/>
      <c r="D28" s="366"/>
      <c r="E28" s="366"/>
      <c r="F28" s="367"/>
      <c r="G28" s="351"/>
      <c r="H28" s="365"/>
      <c r="I28" s="366"/>
      <c r="J28" s="366"/>
      <c r="K28" s="366"/>
      <c r="L28" s="367"/>
      <c r="M28" s="50"/>
      <c r="N28" s="50"/>
      <c r="O28" s="50"/>
      <c r="P28" s="50"/>
      <c r="Q28" s="50"/>
      <c r="R28" s="35"/>
      <c r="S28" s="35"/>
    </row>
    <row r="29" spans="1:19" ht="18.75">
      <c r="B29" s="368" t="s">
        <v>29</v>
      </c>
      <c r="C29" s="37"/>
      <c r="D29" s="37"/>
      <c r="E29" s="29"/>
      <c r="F29" s="37"/>
      <c r="G29" s="29"/>
      <c r="H29" s="368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9" t="s">
        <v>73</v>
      </c>
      <c r="C31" s="370"/>
      <c r="D31" s="370"/>
      <c r="E31" s="370"/>
      <c r="F31" s="371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2"/>
      <c r="C32" s="373" t="s">
        <v>85</v>
      </c>
      <c r="D32" s="373" t="s">
        <v>86</v>
      </c>
      <c r="E32" s="373" t="s">
        <v>87</v>
      </c>
      <c r="F32" s="374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5" t="s">
        <v>130</v>
      </c>
      <c r="C33" s="376" t="s">
        <v>118</v>
      </c>
      <c r="D33" s="377">
        <v>45214</v>
      </c>
      <c r="E33" s="378">
        <v>8.8499999999999995E-2</v>
      </c>
      <c r="F33" s="379">
        <v>1.4543675351407621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5" t="s">
        <v>74</v>
      </c>
      <c r="C34" s="376" t="s">
        <v>75</v>
      </c>
      <c r="D34" s="377">
        <v>45580</v>
      </c>
      <c r="E34" s="378">
        <v>0.105</v>
      </c>
      <c r="F34" s="379">
        <v>2.2102589044962899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5" t="s">
        <v>110</v>
      </c>
      <c r="C35" s="376" t="s">
        <v>75</v>
      </c>
      <c r="D35" s="377">
        <v>45762</v>
      </c>
      <c r="E35" s="378">
        <v>8.5000000000000006E-2</v>
      </c>
      <c r="F35" s="379">
        <v>2.6281917701781583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5" t="s">
        <v>135</v>
      </c>
      <c r="C36" s="376" t="s">
        <v>75</v>
      </c>
      <c r="D36" s="377">
        <v>45763</v>
      </c>
      <c r="E36" s="378">
        <v>8.5000000000000006E-2</v>
      </c>
      <c r="F36" s="379">
        <v>3.3137942279811412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5" t="s">
        <v>88</v>
      </c>
      <c r="C37" s="376" t="s">
        <v>75</v>
      </c>
      <c r="D37" s="377">
        <v>46402</v>
      </c>
      <c r="E37" s="378">
        <v>0.08</v>
      </c>
      <c r="F37" s="379">
        <v>3.9069036373513581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5" t="s">
        <v>89</v>
      </c>
      <c r="C38" s="376" t="s">
        <v>126</v>
      </c>
      <c r="D38" s="377">
        <v>47498</v>
      </c>
      <c r="E38" s="378">
        <v>0.08</v>
      </c>
      <c r="F38" s="379">
        <v>5.4565192024536806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5" t="s">
        <v>111</v>
      </c>
      <c r="C39" s="376" t="s">
        <v>90</v>
      </c>
      <c r="D39" s="377">
        <v>48319</v>
      </c>
      <c r="E39" s="378">
        <v>0.09</v>
      </c>
      <c r="F39" s="379">
        <v>5.8918770743866657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5" t="s">
        <v>112</v>
      </c>
      <c r="C40" s="376" t="s">
        <v>127</v>
      </c>
      <c r="D40" s="377">
        <v>49505</v>
      </c>
      <c r="E40" s="378">
        <v>9.5000000000000001E-2</v>
      </c>
      <c r="F40" s="379">
        <v>6.716960194157358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5" t="s">
        <v>113</v>
      </c>
      <c r="C41" s="376" t="s">
        <v>115</v>
      </c>
      <c r="D41" s="377">
        <v>50236</v>
      </c>
      <c r="E41" s="378">
        <v>9.5000000000000001E-2</v>
      </c>
      <c r="F41" s="379">
        <v>6.720932474192205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5" t="s">
        <v>114</v>
      </c>
      <c r="C42" s="376" t="s">
        <v>116</v>
      </c>
      <c r="D42" s="377">
        <v>51424</v>
      </c>
      <c r="E42" s="378">
        <v>9.8000000000000004E-2</v>
      </c>
      <c r="F42" s="379">
        <v>6.9099752915365684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5" t="s">
        <v>132</v>
      </c>
      <c r="C43" s="376" t="s">
        <v>119</v>
      </c>
      <c r="D43" s="377">
        <v>52427</v>
      </c>
      <c r="E43" s="378">
        <v>0.1</v>
      </c>
      <c r="F43" s="379">
        <v>7.0261383777732203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5" t="s">
        <v>117</v>
      </c>
      <c r="C44" s="376" t="s">
        <v>119</v>
      </c>
      <c r="D44" s="377">
        <v>53158</v>
      </c>
      <c r="E44" s="378">
        <v>9.8500000000000004E-2</v>
      </c>
      <c r="F44" s="379">
        <v>7.0255955481059535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5" t="s">
        <v>136</v>
      </c>
      <c r="C45" s="376" t="s">
        <v>137</v>
      </c>
      <c r="D45" s="377">
        <v>54346</v>
      </c>
      <c r="E45" s="378">
        <v>0.1</v>
      </c>
      <c r="F45" s="379">
        <v>6.7009317091191631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9.5" thickBot="1">
      <c r="A46" s="103"/>
      <c r="B46" s="380" t="s">
        <v>133</v>
      </c>
      <c r="C46" s="381" t="s">
        <v>137</v>
      </c>
      <c r="D46" s="381">
        <v>54984</v>
      </c>
      <c r="E46" s="382">
        <v>0.10249999999999999</v>
      </c>
      <c r="F46" s="383">
        <v>7.2625994375970766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>
      <c r="A47" s="103"/>
      <c r="B47" s="384" t="s">
        <v>29</v>
      </c>
      <c r="F47" s="29"/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0"/>
      <c r="C50" s="40"/>
      <c r="D50" s="40"/>
      <c r="E50" s="40"/>
      <c r="F50" s="40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2"/>
      <c r="C51" s="36"/>
      <c r="D51" s="36"/>
      <c r="E51" s="36"/>
      <c r="F51" s="36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29"/>
      <c r="D52" s="29"/>
      <c r="E52" s="29"/>
      <c r="F52" s="29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8"/>
      <c r="D53" s="38"/>
      <c r="E53" s="38"/>
      <c r="F53" s="38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0"/>
      <c r="D54" s="30"/>
      <c r="E54" s="30"/>
      <c r="F54" s="30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8"/>
      <c r="D55" s="38"/>
      <c r="E55" s="38"/>
      <c r="F55" s="38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0"/>
      <c r="D56" s="39"/>
      <c r="E56" s="39"/>
      <c r="F56" s="30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8"/>
      <c r="D57" s="38"/>
      <c r="E57" s="38"/>
      <c r="F57" s="38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0"/>
      <c r="D58" s="30"/>
      <c r="E58" s="30"/>
      <c r="F58" s="30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8"/>
      <c r="D59" s="38"/>
      <c r="E59" s="38"/>
      <c r="F59" s="38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0"/>
      <c r="D60" s="30"/>
      <c r="E60" s="30"/>
      <c r="F60" s="30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8"/>
      <c r="D61" s="38"/>
      <c r="E61" s="38"/>
      <c r="F61" s="38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0"/>
      <c r="D62" s="30"/>
      <c r="E62" s="30"/>
      <c r="F62" s="30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8"/>
      <c r="D63" s="38"/>
      <c r="E63" s="38"/>
      <c r="F63" s="38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0"/>
      <c r="D64" s="30"/>
      <c r="E64" s="30"/>
      <c r="F64" s="30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8"/>
      <c r="D65" s="38"/>
      <c r="E65" s="38"/>
      <c r="F65" s="3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0"/>
      <c r="C68" s="40"/>
      <c r="D68" s="40"/>
      <c r="E68" s="40"/>
      <c r="F68" s="40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2"/>
      <c r="C69" s="36"/>
      <c r="D69" s="36"/>
      <c r="E69" s="36"/>
      <c r="F69" s="36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29"/>
      <c r="D70" s="29"/>
      <c r="E70" s="29"/>
      <c r="F70" s="29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8"/>
      <c r="D71" s="38"/>
      <c r="E71" s="38"/>
      <c r="F71" s="38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0"/>
      <c r="D72" s="30"/>
      <c r="E72" s="30"/>
      <c r="F72" s="30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8"/>
      <c r="D73" s="38"/>
      <c r="E73" s="38"/>
      <c r="F73" s="38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0"/>
      <c r="D74" s="39"/>
      <c r="E74" s="39"/>
      <c r="F74" s="30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8"/>
      <c r="D75" s="38"/>
      <c r="E75" s="38"/>
      <c r="F75" s="38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0"/>
      <c r="D76" s="30"/>
      <c r="E76" s="30"/>
      <c r="F76" s="30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8"/>
      <c r="D77" s="38"/>
      <c r="E77" s="38"/>
      <c r="F77" s="38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0"/>
      <c r="D78" s="30"/>
      <c r="E78" s="30"/>
      <c r="F78" s="30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8"/>
      <c r="D79" s="38"/>
      <c r="E79" s="38"/>
      <c r="F79" s="38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0"/>
      <c r="D80" s="30"/>
      <c r="E80" s="30"/>
      <c r="F80" s="30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8"/>
      <c r="D81" s="38"/>
      <c r="E81" s="38"/>
      <c r="F81" s="38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0"/>
      <c r="D82" s="30"/>
      <c r="E82" s="30"/>
      <c r="F82" s="30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8"/>
      <c r="D83" s="38"/>
      <c r="E83" s="38"/>
      <c r="F83" s="38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31"/>
      <c r="C84" s="31"/>
      <c r="D84" s="31"/>
      <c r="E84" s="31"/>
      <c r="F84" s="31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44"/>
      <c r="C85" s="47"/>
      <c r="D85" s="47"/>
      <c r="E85" s="47"/>
      <c r="F85" s="4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2022-03-02T12:22:02Z</dcterms:modified>
</cp:coreProperties>
</file>