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1\"/>
    </mc:Choice>
  </mc:AlternateContent>
  <xr:revisionPtr revIDLastSave="0" documentId="13_ncr:1_{272A1322-5B45-4E5F-A04E-79AEC8FF057F}" xr6:coauthVersionLast="47" xr6:coauthVersionMax="47" xr10:uidLastSave="{00000000-0000-0000-0000-000000000000}"/>
  <bookViews>
    <workbookView xWindow="-120" yWindow="-120" windowWidth="19440" windowHeight="150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Returns'!$B$2:$I$71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8" i="7"/>
  <c r="P72" i="10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/>
  <c r="E32" i="4"/>
  <c r="F24" i="6"/>
  <c r="J32" i="4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/>
  <c r="G32" i="4"/>
  <c r="Q13" i="10"/>
  <c r="E28" i="6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/>
  <c r="G50" i="2"/>
  <c r="I50" i="2"/>
  <c r="K6" i="6"/>
  <c r="E50" i="2"/>
  <c r="G6" i="6"/>
  <c r="C7" i="4"/>
  <c r="C51" i="2"/>
  <c r="C7" i="10"/>
  <c r="J7" i="10"/>
  <c r="I51" i="2"/>
  <c r="J7" i="4"/>
  <c r="H51" i="2"/>
  <c r="I7" i="4"/>
  <c r="I7" i="10"/>
  <c r="C9" i="4"/>
  <c r="C9" i="10"/>
  <c r="H11" i="10"/>
  <c r="H11" i="4"/>
  <c r="H9" i="10"/>
  <c r="H9" i="4"/>
  <c r="H7" i="10"/>
  <c r="G51" i="2"/>
  <c r="H7" i="4"/>
  <c r="J11" i="4"/>
  <c r="J11" i="10"/>
  <c r="G11" i="10"/>
  <c r="G11" i="4"/>
  <c r="F51" i="2"/>
  <c r="G7" i="10"/>
  <c r="G7" i="4"/>
  <c r="M7" i="10"/>
  <c r="C26" i="4"/>
  <c r="J9" i="4"/>
  <c r="J9" i="10"/>
  <c r="G9" i="4"/>
  <c r="G9" i="10"/>
  <c r="F11" i="10"/>
  <c r="F11" i="4"/>
  <c r="E51" i="2"/>
  <c r="F7" i="10"/>
  <c r="F7" i="4"/>
  <c r="I11" i="4"/>
  <c r="I11" i="10"/>
  <c r="F9" i="4"/>
  <c r="F9" i="10"/>
  <c r="E11" i="4"/>
  <c r="E11" i="10"/>
  <c r="E9" i="4"/>
  <c r="E9" i="10"/>
  <c r="C11" i="10"/>
  <c r="C11" i="4"/>
  <c r="I9" i="4"/>
  <c r="I9" i="10"/>
  <c r="N7" i="10"/>
  <c r="D26" i="4"/>
  <c r="D11" i="10"/>
  <c r="D11" i="4"/>
  <c r="D9" i="4"/>
  <c r="D9" i="10"/>
  <c r="D51" i="2"/>
  <c r="D7" i="4"/>
  <c r="D7" i="10"/>
  <c r="I26" i="4"/>
  <c r="S7" i="10"/>
  <c r="R7" i="10"/>
  <c r="H26" i="4"/>
  <c r="S9" i="10"/>
  <c r="I28" i="4"/>
  <c r="N11" i="10"/>
  <c r="D30" i="4"/>
  <c r="J28" i="4"/>
  <c r="T9" i="10"/>
  <c r="G30" i="4"/>
  <c r="Q11" i="10"/>
  <c r="E30" i="4"/>
  <c r="O11" i="10"/>
  <c r="C28" i="4"/>
  <c r="M9" i="10"/>
  <c r="H30" i="4"/>
  <c r="R11" i="10"/>
  <c r="M11" i="10"/>
  <c r="C30" i="4"/>
  <c r="G28" i="4"/>
  <c r="Q9" i="10"/>
  <c r="E7" i="10"/>
  <c r="E7" i="4"/>
  <c r="P11" i="10"/>
  <c r="F30" i="4"/>
  <c r="O9" i="10"/>
  <c r="E28" i="4"/>
  <c r="R9" i="10"/>
  <c r="H28" i="4"/>
  <c r="T7" i="10"/>
  <c r="J26" i="4"/>
  <c r="F26" i="4"/>
  <c r="P7" i="10"/>
  <c r="E26" i="4"/>
  <c r="O7" i="10"/>
  <c r="D28" i="4"/>
  <c r="N9" i="10"/>
  <c r="P9" i="10"/>
  <c r="F28" i="4"/>
  <c r="S11" i="10"/>
  <c r="I30" i="4"/>
  <c r="T11" i="10"/>
  <c r="J30" i="4"/>
  <c r="G26" i="4"/>
  <c r="Q7" i="10"/>
  <c r="I52" i="2"/>
  <c r="G52" i="2"/>
  <c r="H52" i="2"/>
  <c r="E52" i="2"/>
  <c r="D52" i="2"/>
  <c r="F52" i="2"/>
  <c r="C52" i="2"/>
</calcChain>
</file>

<file path=xl/sharedStrings.xml><?xml version="1.0" encoding="utf-8"?>
<sst xmlns="http://schemas.openxmlformats.org/spreadsheetml/2006/main" count="42381" uniqueCount="211">
  <si>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</si>
  <si>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</si>
  <si>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</si>
  <si>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</si>
  <si>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</si>
  <si>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</si>
  <si>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</si>
  <si>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</si>
  <si>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</si>
  <si>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</si>
  <si>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</si>
  <si>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</si>
  <si>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</si>
  <si>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</si>
  <si>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</si>
  <si>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</si>
  <si>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</si>
  <si>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</si>
  <si>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</si>
  <si>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</si>
  <si>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</si>
  <si>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</si>
  <si>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</si>
  <si>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</si>
  <si>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</si>
  <si>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</si>
  <si>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</si>
  <si>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</si>
  <si>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</si>
  <si>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</si>
  <si>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</si>
  <si>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</si>
  <si>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</si>
  <si>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</si>
  <si>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</si>
  <si>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</si>
  <si>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</si>
  <si>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</si>
  <si>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</si>
  <si>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</si>
  <si>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</si>
  <si>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</si>
  <si>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</si>
  <si>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</si>
  <si>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</si>
  <si>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</si>
  <si>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</si>
  <si>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</si>
  <si>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</si>
  <si>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</si>
  <si>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</si>
  <si>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</si>
  <si>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</si>
  <si>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</si>
  <si>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</si>
  <si>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</si>
  <si>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</si>
  <si>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</si>
  <si>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</si>
  <si>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</si>
  <si>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</si>
  <si>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</si>
  <si>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</si>
  <si>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</si>
  <si>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</si>
  <si>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</si>
  <si>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</si>
  <si>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</si>
  <si>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</si>
  <si>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</si>
  <si>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</si>
  <si>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</si>
  <si>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</si>
  <si>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</si>
  <si>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</si>
  <si>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</si>
  <si>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</si>
  <si>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</si>
  <si>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</si>
  <si>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</si>
  <si>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</si>
  <si>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</si>
  <si>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</si>
  <si>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</si>
  <si>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</si>
  <si>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</si>
  <si>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</si>
  <si>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</si>
  <si>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</si>
  <si>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</si>
  <si>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</si>
  <si>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</si>
  <si>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</si>
  <si>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</si>
  <si>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</si>
  <si>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</si>
  <si>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</si>
  <si>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</si>
  <si>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</si>
  <si>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</si>
  <si>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</si>
  <si>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</si>
  <si>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</si>
  <si>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</si>
  <si>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</si>
  <si>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</si>
  <si>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</si>
  <si>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</si>
  <si>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</si>
  <si>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</si>
  <si>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</si>
  <si>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</si>
  <si>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</si>
  <si>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</si>
  <si>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</si>
  <si>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</si>
  <si>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</si>
  <si>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</si>
  <si>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</si>
  <si>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</si>
  <si>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</si>
  <si>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</si>
  <si>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</si>
  <si>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</si>
  <si>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</si>
  <si>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</si>
  <si>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</si>
  <si>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</si>
  <si>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</si>
  <si>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</si>
  <si>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</si>
  <si>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</si>
  <si>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</si>
  <si>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</si>
  <si>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</si>
  <si>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</si>
  <si>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</si>
  <si>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GT364/07Jan22</t>
  </si>
  <si>
    <t>Josh Singer</t>
  </si>
  <si>
    <t>josh@ijg.net</t>
  </si>
  <si>
    <t>+264 61 383 514</t>
  </si>
  <si>
    <t>GC48</t>
  </si>
  <si>
    <t>R2048</t>
  </si>
  <si>
    <t>BWFK22</t>
  </si>
  <si>
    <t>BWFH22</t>
  </si>
  <si>
    <t>BWFi23</t>
  </si>
  <si>
    <t>BWFL23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</si>
  <si>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</si>
  <si>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</si>
  <si>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</si>
  <si>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</si>
  <si>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</si>
  <si>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</si>
  <si>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</si>
  <si>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</si>
  <si>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</si>
  <si>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</si>
  <si>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</si>
  <si>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</si>
  <si>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</si>
  <si>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</si>
  <si>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</si>
  <si>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</si>
  <si>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</si>
  <si>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</si>
  <si>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</si>
  <si>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</si>
  <si>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</si>
  <si>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</si>
  <si>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</si>
  <si>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</si>
  <si>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</si>
  <si>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</si>
  <si>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</si>
  <si>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</si>
  <si>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</si>
  <si>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</si>
  <si>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</si>
  <si>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</si>
  <si>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</si>
  <si>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</si>
  <si>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</si>
  <si>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</si>
  <si>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</si>
  <si>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</si>
  <si>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</si>
  <si>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</si>
  <si>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</si>
  <si>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</si>
  <si>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</si>
  <si>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</si>
  <si>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</si>
  <si>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</si>
  <si>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</si>
  <si>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</si>
  <si>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</si>
  <si>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</si>
  <si>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</si>
  <si>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</si>
  <si>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</si>
  <si>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</si>
  <si>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</si>
  <si>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</si>
  <si>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</si>
  <si>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</si>
  <si>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</si>
  <si>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</si>
  <si>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</si>
  <si>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</si>
  <si>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EL8 (prev MEY)</t>
  </si>
  <si>
    <t xml:space="preserve">The NSX Overall Index closed at 1571.65 points at the end of December, up from 1457.39 points in November, gaining 7.9% m/m on a total return basis in December compared to a 0.2% m/m decrease in November. The NSX Local Index decreased 1.6% m/m compared to a 15.0% m/m increase in November. Over the last 12 months the NSX Overall Index returned 34.1% against 22.1% for the Local Index. The best performing share on the NSX in December was PSG Konsult Limited, gaining 12.0%, while Trustco Group Holdings was the worst performer, dropping -30.2%.
The IJG All Bond Index (including Corporate Bonds) rose 2.18% m/m in December after a 0.34% m/m increase in November. Namibian bond premiums relative to SA yields generally increased in December. The GC22 premium was unchanged at 0bps ; the GC23 premium increased by 9bps to 158bps; the GC24 premium increased by 2bps to -53bps; the GC25 premium increased by 2bps to -15bps; the GC26 premium increased by 1bps to 43bps; the GC27 premium was unchanged at 71bps ; the GC30 premium decreased by 9bps to 83bps; the GC32 premium increased by 55bps to 165bps; the GC35 premium increased by 10bps to 140bps; the GC37 premium increased by 43bps to 230bps; the GC40 premium decreased by 28bps to 224bps; the GC43 premium increased by 4bps to 256bps; the GC45 premium increased by 20bps to 279bps; the GC48 premium increased by 17bps to 292bps; and the GC50 premium increased by 8bps to 288bps.
The IJG Money Market Index (including NCD’s) increased 0.37% m/m in December after rising by 0.36% m/m in November.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</si>
</sst>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3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4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4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4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4" fontId="29" fillId="11" borderId="0" xfId="267" applyFill="1"/>
    <xf numFmtId="164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4" fontId="1" fillId="4" borderId="8" xfId="2" applyFont="1" applyFill="1" applyBorder="1"/>
    <xf numFmtId="164" fontId="1" fillId="7" borderId="0" xfId="2" applyFont="1" applyFill="1" applyBorder="1"/>
    <xf numFmtId="164" fontId="1" fillId="4" borderId="9" xfId="2" applyFont="1" applyFill="1" applyBorder="1"/>
    <xf numFmtId="164" fontId="1" fillId="4" borderId="8" xfId="2" applyFont="1" applyFill="1" applyBorder="1" applyAlignment="1">
      <alignment horizontal="right"/>
    </xf>
    <xf numFmtId="164" fontId="1" fillId="4" borderId="0" xfId="2" applyFont="1" applyFill="1" applyBorder="1" applyAlignment="1">
      <alignment horizontal="right"/>
    </xf>
    <xf numFmtId="164" fontId="1" fillId="4" borderId="9" xfId="2" applyFont="1" applyFill="1" applyBorder="1" applyAlignment="1">
      <alignment horizontal="right"/>
    </xf>
    <xf numFmtId="0" fontId="78" fillId="7" borderId="0" xfId="0" applyFont="1" applyFill="1"/>
    <xf numFmtId="164" fontId="80" fillId="4" borderId="8" xfId="2" applyFont="1" applyFill="1" applyBorder="1" applyAlignment="1">
      <alignment horizontal="right"/>
    </xf>
    <xf numFmtId="164" fontId="80" fillId="4" borderId="0" xfId="2" applyFont="1" applyFill="1" applyBorder="1" applyAlignment="1">
      <alignment horizontal="right"/>
    </xf>
    <xf numFmtId="164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4" fontId="1" fillId="7" borderId="8" xfId="2" applyFont="1" applyFill="1" applyBorder="1"/>
    <xf numFmtId="164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4" fontId="59" fillId="8" borderId="0" xfId="2" applyFont="1" applyFill="1" applyBorder="1" applyAlignment="1">
      <alignment horizontal="center" vertical="center"/>
    </xf>
    <xf numFmtId="164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4" fontId="18" fillId="4" borderId="0" xfId="2" applyFont="1" applyFill="1" applyBorder="1" applyAlignment="1">
      <alignment horizontal="center" vertical="center"/>
    </xf>
    <xf numFmtId="164" fontId="18" fillId="4" borderId="9" xfId="2" applyFont="1" applyFill="1" applyBorder="1" applyAlignment="1">
      <alignment horizontal="center" vertical="center"/>
    </xf>
    <xf numFmtId="164" fontId="59" fillId="7" borderId="0" xfId="2" applyFont="1" applyFill="1" applyBorder="1" applyAlignment="1">
      <alignment horizontal="center" vertical="center"/>
    </xf>
    <xf numFmtId="164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4" fontId="59" fillId="8" borderId="4" xfId="2" applyFont="1" applyFill="1" applyBorder="1" applyAlignment="1">
      <alignment horizontal="center" vertical="center"/>
    </xf>
    <xf numFmtId="164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4" fontId="18" fillId="4" borderId="4" xfId="2" applyFont="1" applyFill="1" applyBorder="1" applyAlignment="1">
      <alignment horizontal="center" vertical="center"/>
    </xf>
    <xf numFmtId="164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4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7.9167999999999905E-2</c:v>
                </c:pt>
                <c:pt idx="1">
                  <c:v>-1.6049000000000091E-2</c:v>
                </c:pt>
                <c:pt idx="2">
                  <c:v>2.1849507488624464E-2</c:v>
                </c:pt>
                <c:pt idx="3">
                  <c:v>3.8064048459403033E-3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9.3256288324116129E-2</c:v>
                </c:pt>
                <c:pt idx="1">
                  <c:v>0.16032496574924449</c:v>
                </c:pt>
                <c:pt idx="2">
                  <c:v>1.6984030997658772E-2</c:v>
                </c:pt>
                <c:pt idx="3">
                  <c:v>1.1021394604285195E-2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0.3408442784864294</c:v>
                </c:pt>
                <c:pt idx="1">
                  <c:v>0.22141681741229768</c:v>
                </c:pt>
                <c:pt idx="2">
                  <c:v>4.4422313255804369E-2</c:v>
                </c:pt>
                <c:pt idx="3">
                  <c:v>4.1862848013636045E-2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0.3408442784864294</c:v>
                </c:pt>
                <c:pt idx="1">
                  <c:v>0.22141681741229768</c:v>
                </c:pt>
                <c:pt idx="2">
                  <c:v>4.4422313255804369E-2</c:v>
                </c:pt>
                <c:pt idx="3">
                  <c:v>4.1862848013636045E-2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0.11295803523445658</c:v>
                </c:pt>
                <c:pt idx="1">
                  <c:v>-9.3231987964559337E-3</c:v>
                </c:pt>
                <c:pt idx="2">
                  <c:v>0.10230350579991378</c:v>
                </c:pt>
                <c:pt idx="3">
                  <c:v>5.8196020565812079E-2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0.12733135691674091</c:v>
                </c:pt>
                <c:pt idx="1">
                  <c:v>3.6451054358890733E-2</c:v>
                </c:pt>
                <c:pt idx="2">
                  <c:v>0.10961840529673615</c:v>
                </c:pt>
                <c:pt idx="3">
                  <c:v>6.7163278727868425E-2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0.10707922069786324</c:v>
                </c:pt>
                <c:pt idx="1">
                  <c:v>0.14355840755004268</c:v>
                </c:pt>
                <c:pt idx="2">
                  <c:v>9.5196491468106714E-2</c:v>
                </c:pt>
                <c:pt idx="3">
                  <c:v>6.4674553804781709E-2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871AC487-2C98-4704-B636-5E8FB65D7DE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34B4F409-78EF-4BCA-BE42-0999E1D1550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4E3519E9-556B-4446-86DF-137FCFFBEBB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E0F3A7-A81E-4F02-B170-B5538BB3BB2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52A243B1-854E-482B-B8C3-364E5E532B1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18BCA90-D7AD-47E2-A0EB-C350C20B838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AFF5226-01B4-424E-8269-5B830FD0527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84E1C4A-EFFA-4537-B403-645C0724414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566E290-932B-430E-8140-52B455D6D6B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7A130B2-6479-4734-A23F-1F21E075360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42DBD8A-57C1-40F8-B500-649172385DF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F538D08-D2F6-4E5E-AC29-4E1575BA9A9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795A4F4-EA49-46DC-8B50-3D1EA407891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4D723CB-D0A4-4894-8132-51F9D67439D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4C3FBA2-896C-4A97-9267-40E6B5A46C8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2D2FCBF-68AF-43C1-8283-652543B2CB3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21-4314-B266-454186513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6"/>
              <c:pt idx="0">
                <c:v>0.21111111111111111</c:v>
              </c:pt>
              <c:pt idx="1">
                <c:v>4.1666666666666664E-2</c:v>
              </c:pt>
              <c:pt idx="2">
                <c:v>1.7916666666666667</c:v>
              </c:pt>
              <c:pt idx="3">
                <c:v>2.7916666666666665</c:v>
              </c:pt>
              <c:pt idx="4">
                <c:v>3.2916666666666665</c:v>
              </c:pt>
              <c:pt idx="5">
                <c:v>4.291666666666667</c:v>
              </c:pt>
              <c:pt idx="6">
                <c:v>5.041666666666667</c:v>
              </c:pt>
              <c:pt idx="7">
                <c:v>8.0416666666666661</c:v>
              </c:pt>
              <c:pt idx="8">
                <c:v>10.291666666666666</c:v>
              </c:pt>
              <c:pt idx="9">
                <c:v>13.541666666666666</c:v>
              </c:pt>
              <c:pt idx="10">
                <c:v>15.541666666666666</c:v>
              </c:pt>
              <c:pt idx="11">
                <c:v>18.791666666666668</c:v>
              </c:pt>
              <c:pt idx="12">
                <c:v>21.541666666666668</c:v>
              </c:pt>
              <c:pt idx="13">
                <c:v>23.541666666666668</c:v>
              </c:pt>
              <c:pt idx="14">
                <c:v>26.791666666666668</c:v>
              </c:pt>
              <c:pt idx="15">
                <c:v>28.541666666666668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3.8604500000000002</c:v>
              </c:pt>
              <c:pt idx="2">
                <c:v>6.68</c:v>
              </c:pt>
              <c:pt idx="3">
                <c:v>7.3049999999999997</c:v>
              </c:pt>
              <c:pt idx="4">
                <c:v>7.6849999999999996</c:v>
              </c:pt>
              <c:pt idx="5">
                <c:v>8.2650000000000006</c:v>
              </c:pt>
              <c:pt idx="6">
                <c:v>8.5449999999999999</c:v>
              </c:pt>
              <c:pt idx="7">
                <c:v>10.165000000000001</c:v>
              </c:pt>
              <c:pt idx="8">
                <c:v>11.25714</c:v>
              </c:pt>
              <c:pt idx="9">
                <c:v>11.66</c:v>
              </c:pt>
              <c:pt idx="10">
                <c:v>12.802060000000001</c:v>
              </c:pt>
              <c:pt idx="11">
                <c:v>12.845000000000001</c:v>
              </c:pt>
              <c:pt idx="12">
                <c:v>13.21285</c:v>
              </c:pt>
              <c:pt idx="13">
                <c:v>13.437850000000001</c:v>
              </c:pt>
              <c:pt idx="14">
                <c:v>13.528099999999998</c:v>
              </c:pt>
              <c:pt idx="15">
                <c:v>13.489999999999998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C5E32CF-6209-444D-9386-B985764066F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BE0D93C-27B9-4DE9-A2EC-D31891681ED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5F709CE-ED8E-4F3B-8768-53765BBD40B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CDC693-6832-4F35-8E63-E2C3C53F6FA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F32493-52B8-4DF1-9814-435809D4BF7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30002B-67CF-4687-AD26-E19536476EC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B012A79-C22C-4F77-9A17-584C8B5B997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3B7A94E-BBE7-402B-96ED-7D989042BD1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A6D385D-6A73-4ED4-A662-96A5DB5B88A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BD01313-8DFB-4F98-B551-7EF312DC238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0BFA6CC-CE18-47CD-BF44-B1E888C5F5C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85A311A-1391-48A8-9B55-0E60C646C77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94A531C-C268-4C94-93D7-C1F46188D7F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00D22E8-BAD8-45B5-987A-3C3EA4C0F83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2.1888888888888891</c:v>
              </c:pt>
              <c:pt idx="1">
                <c:v>1.6861111111111111</c:v>
              </c:pt>
              <c:pt idx="2">
                <c:v>3.6333333333333333</c:v>
              </c:pt>
              <c:pt idx="3">
                <c:v>0.73888888888888893</c:v>
              </c:pt>
              <c:pt idx="4">
                <c:v>0.16666666666666666</c:v>
              </c:pt>
              <c:pt idx="5">
                <c:v>0.21111111111111111</c:v>
              </c:pt>
              <c:pt idx="6">
                <c:v>5.2472222222222218</c:v>
              </c:pt>
              <c:pt idx="7">
                <c:v>0.31666666666666665</c:v>
              </c:pt>
              <c:pt idx="8">
                <c:v>0.6333333333333333</c:v>
              </c:pt>
              <c:pt idx="9">
                <c:v>0.89166666666666672</c:v>
              </c:pt>
              <c:pt idx="10">
                <c:v>1.7472222222222222</c:v>
              </c:pt>
              <c:pt idx="11">
                <c:v>1.9277777777777778</c:v>
              </c:pt>
              <c:pt idx="12">
                <c:v>7.5861111111111112</c:v>
              </c:pt>
              <c:pt idx="13">
                <c:v>8.1611111111111114</c:v>
              </c:pt>
            </c:numLit>
          </c:xVal>
          <c:yVal>
            <c:numLit>
              <c:formatCode>General</c:formatCode>
              <c:ptCount val="14"/>
              <c:pt idx="0">
                <c:v>5.05</c:v>
              </c:pt>
              <c:pt idx="1">
                <c:v>5.7149999999999999</c:v>
              </c:pt>
              <c:pt idx="2">
                <c:v>6.165</c:v>
              </c:pt>
              <c:pt idx="3">
                <c:v>0</c:v>
              </c:pt>
              <c:pt idx="4">
                <c:v>5.6499999999999995</c:v>
              </c:pt>
              <c:pt idx="5">
                <c:v>5.8549999999999995</c:v>
              </c:pt>
              <c:pt idx="6">
                <c:v>5.8</c:v>
              </c:pt>
              <c:pt idx="7">
                <c:v>6.9499999999999993</c:v>
              </c:pt>
              <c:pt idx="8">
                <c:v>6.6</c:v>
              </c:pt>
              <c:pt idx="9">
                <c:v>6.64</c:v>
              </c:pt>
              <c:pt idx="10">
                <c:v>6.4</c:v>
              </c:pt>
              <c:pt idx="11">
                <c:v>5.75</c:v>
              </c:pt>
              <c:pt idx="12">
                <c:v>8.2249999999999996</c:v>
              </c:pt>
              <c:pt idx="13">
                <c:v>7.80037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98.202346330339026</c:v>
              </c:pt>
              <c:pt idx="32">
                <c:v>104.36883330923048</c:v>
              </c:pt>
              <c:pt idx="33">
                <c:v>109.35603715827239</c:v>
              </c:pt>
              <c:pt idx="34">
                <c:v>114.03553682454044</c:v>
              </c:pt>
              <c:pt idx="35">
                <c:v>111.55689809494675</c:v>
              </c:pt>
              <c:pt idx="36">
                <c:v>112.56018218705678</c:v>
              </c:pt>
              <c:pt idx="37">
                <c:v>116.95284464221156</c:v>
              </c:pt>
              <c:pt idx="38">
                <c:v>114.2428796701616</c:v>
              </c:pt>
              <c:pt idx="39">
                <c:v>109.71505089690466</c:v>
              </c:pt>
              <c:pt idx="40">
                <c:v>112.72679248268769</c:v>
              </c:pt>
              <c:pt idx="41">
                <c:v>114.97965919014381</c:v>
              </c:pt>
              <c:pt idx="42">
                <c:v>113.67874739271912</c:v>
              </c:pt>
              <c:pt idx="43">
                <c:v>115.74913448563566</c:v>
              </c:pt>
              <c:pt idx="44">
                <c:v>121.54713435214289</c:v>
              </c:pt>
              <c:pt idx="45">
                <c:v>121.76319444614406</c:v>
              </c:pt>
              <c:pt idx="46">
                <c:v>127.13479499958288</c:v>
              </c:pt>
              <c:pt idx="47">
                <c:v>118.56928277664991</c:v>
              </c:pt>
              <c:pt idx="48">
                <c:v>116.30885044914763</c:v>
              </c:pt>
              <c:pt idx="49">
                <c:v>115.22110049781686</c:v>
              </c:pt>
              <c:pt idx="50">
                <c:v>110.45633400172429</c:v>
              </c:pt>
              <c:pt idx="51">
                <c:v>103.22194202797786</c:v>
              </c:pt>
              <c:pt idx="52">
                <c:v>109.26873445226244</c:v>
              </c:pt>
              <c:pt idx="53">
                <c:v>101.95318415051311</c:v>
              </c:pt>
              <c:pt idx="54">
                <c:v>93.409544436410158</c:v>
              </c:pt>
              <c:pt idx="55">
                <c:v>91.856328598047668</c:v>
              </c:pt>
              <c:pt idx="56">
                <c:v>94.739606766415434</c:v>
              </c:pt>
              <c:pt idx="57">
                <c:v>108.27818442306088</c:v>
              </c:pt>
              <c:pt idx="58">
                <c:v>112.75049867619657</c:v>
              </c:pt>
              <c:pt idx="59">
                <c:v>108.71006852073309</c:v>
              </c:pt>
              <c:pt idx="60">
                <c:v>107.92047480601829</c:v>
              </c:pt>
              <c:pt idx="61">
                <c:v>114.66431735617157</c:v>
              </c:pt>
              <c:pt idx="62">
                <c:v>110.80850035643559</c:v>
              </c:pt>
              <c:pt idx="63">
                <c:v>114.27935501310021</c:v>
              </c:pt>
              <c:pt idx="64">
                <c:v>115.78064289990731</c:v>
              </c:pt>
              <c:pt idx="65">
                <c:v>119.73871995808355</c:v>
              </c:pt>
              <c:pt idx="66">
                <c:v>119.38465256316749</c:v>
              </c:pt>
              <c:pt idx="67">
                <c:v>123.74075976589236</c:v>
              </c:pt>
              <c:pt idx="68">
                <c:v>120.94780707721641</c:v>
              </c:pt>
              <c:pt idx="69">
                <c:v>120.67144133804497</c:v>
              </c:pt>
              <c:pt idx="70">
                <c:v>123.15136012898313</c:v>
              </c:pt>
              <c:pt idx="71">
                <c:v>119.49930654435813</c:v>
              </c:pt>
              <c:pt idx="72">
                <c:v>115.3187428042103</c:v>
              </c:pt>
              <c:pt idx="73">
                <c:v>125.98088312640196</c:v>
              </c:pt>
              <c:pt idx="74">
                <c:v>133.44348671927753</c:v>
              </c:pt>
              <c:pt idx="75">
                <c:v>130.51053232467453</c:v>
              </c:pt>
              <c:pt idx="76">
                <c:v>134.64158220434743</c:v>
              </c:pt>
              <c:pt idx="77">
                <c:v>140.00866495417714</c:v>
              </c:pt>
              <c:pt idx="78">
                <c:v>150.96406296951159</c:v>
              </c:pt>
              <c:pt idx="79">
                <c:v>157.82583252366479</c:v>
              </c:pt>
              <c:pt idx="80">
                <c:v>166.63772223095856</c:v>
              </c:pt>
              <c:pt idx="81">
                <c:v>161.50111444318927</c:v>
              </c:pt>
              <c:pt idx="82">
                <c:v>166.20063537237164</c:v>
              </c:pt>
              <c:pt idx="83">
                <c:v>157.20602318665422</c:v>
              </c:pt>
              <c:pt idx="84">
                <c:v>152.19209428313908</c:v>
              </c:pt>
              <c:pt idx="85">
                <c:v>157.25248141805346</c:v>
              </c:pt>
              <c:pt idx="86">
                <c:v>156.95354445087776</c:v>
              </c:pt>
              <c:pt idx="87">
                <c:v>156.70979559634551</c:v>
              </c:pt>
              <c:pt idx="88">
                <c:v>152.23447725370508</c:v>
              </c:pt>
              <c:pt idx="89">
                <c:v>152.05347046025042</c:v>
              </c:pt>
              <c:pt idx="90">
                <c:v>157.67762422563416</c:v>
              </c:pt>
              <c:pt idx="91">
                <c:v>163.88444622565203</c:v>
              </c:pt>
              <c:pt idx="92">
                <c:v>164.64749220727867</c:v>
              </c:pt>
              <c:pt idx="93">
                <c:v>161.3570120755162</c:v>
              </c:pt>
              <c:pt idx="94">
                <c:v>168.50319142631668</c:v>
              </c:pt>
              <c:pt idx="95">
                <c:v>164.04358596202781</c:v>
              </c:pt>
              <c:pt idx="96">
                <c:v>170.12697830384363</c:v>
              </c:pt>
              <c:pt idx="97">
                <c:v>156.74921349189921</c:v>
              </c:pt>
              <c:pt idx="98">
                <c:v>150.15085534995771</c:v>
              </c:pt>
              <c:pt idx="99">
                <c:v>157.45959838497225</c:v>
              </c:pt>
              <c:pt idx="100">
                <c:v>165.8487308677268</c:v>
              </c:pt>
              <c:pt idx="101">
                <c:v>161.8413279837699</c:v>
              </c:pt>
              <c:pt idx="102">
                <c:v>165.00500226319662</c:v>
              </c:pt>
              <c:pt idx="103">
                <c:v>156.68990518414734</c:v>
              </c:pt>
              <c:pt idx="104">
                <c:v>144.93267814865484</c:v>
              </c:pt>
              <c:pt idx="105">
                <c:v>115.00436997631392</c:v>
              </c:pt>
              <c:pt idx="106">
                <c:v>129.00672704278003</c:v>
              </c:pt>
              <c:pt idx="107">
                <c:v>130.9247990604521</c:v>
              </c:pt>
              <c:pt idx="108">
                <c:v>137.83082036129284</c:v>
              </c:pt>
              <c:pt idx="109">
                <c:v>142.65048848768654</c:v>
              </c:pt>
              <c:pt idx="110">
                <c:v>138.22646888821794</c:v>
              </c:pt>
              <c:pt idx="111">
                <c:v>141.86652471992028</c:v>
              </c:pt>
              <c:pt idx="112">
                <c:v>131.94296131576186</c:v>
              </c:pt>
              <c:pt idx="113">
                <c:v>153.15727840795532</c:v>
              </c:pt>
              <c:pt idx="114">
                <c:v>162.1168260375423</c:v>
              </c:pt>
              <c:pt idx="115">
                <c:v>162.11941990675891</c:v>
              </c:pt>
              <c:pt idx="116">
                <c:v>175.61488889747716</c:v>
              </c:pt>
              <c:pt idx="117">
                <c:v>178.2782643024963</c:v>
              </c:pt>
              <c:pt idx="118">
                <c:v>185.71781627183947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  <c:pt idx="122">
                <c:v>241.82560012133982</c:v>
              </c:pt>
              <c:pt idx="123">
                <c:v>230.52823356047119</c:v>
              </c:pt>
              <c:pt idx="124">
                <c:v>234.0606176833183</c:v>
              </c:pt>
              <c:pt idx="125">
                <c:v>233.53772626341379</c:v>
              </c:pt>
              <c:pt idx="126">
                <c:v>252.0264409762357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100.50715282704756</c:v>
              </c:pt>
              <c:pt idx="32">
                <c:v>101.96587690473744</c:v>
              </c:pt>
              <c:pt idx="33">
                <c:v>104.22516958791492</c:v>
              </c:pt>
              <c:pt idx="34">
                <c:v>105.14788572500258</c:v>
              </c:pt>
              <c:pt idx="35">
                <c:v>106.1039288099887</c:v>
              </c:pt>
              <c:pt idx="36">
                <c:v>107.21921571267086</c:v>
              </c:pt>
              <c:pt idx="37">
                <c:v>108.72427977391843</c:v>
              </c:pt>
              <c:pt idx="38">
                <c:v>110.09215295755833</c:v>
              </c:pt>
              <c:pt idx="39">
                <c:v>113.55026224437367</c:v>
              </c:pt>
              <c:pt idx="40">
                <c:v>115.49433934950159</c:v>
              </c:pt>
              <c:pt idx="41">
                <c:v>123.64271144692222</c:v>
              </c:pt>
              <c:pt idx="42">
                <c:v>123.46655143356284</c:v>
              </c:pt>
              <c:pt idx="43">
                <c:v>126.96310145617102</c:v>
              </c:pt>
              <c:pt idx="44">
                <c:v>129.774599778029</c:v>
              </c:pt>
              <c:pt idx="45">
                <c:v>133.51009197718633</c:v>
              </c:pt>
              <c:pt idx="46">
                <c:v>138.65015545370468</c:v>
              </c:pt>
              <c:pt idx="47">
                <c:v>139.57789024046863</c:v>
              </c:pt>
              <c:pt idx="48">
                <c:v>140.98087406021995</c:v>
              </c:pt>
              <c:pt idx="49">
                <c:v>145.24013558113248</c:v>
              </c:pt>
              <c:pt idx="50">
                <c:v>151.25479434487721</c:v>
              </c:pt>
              <c:pt idx="51">
                <c:v>157.85020914191759</c:v>
              </c:pt>
              <c:pt idx="52">
                <c:v>161.70931960127427</c:v>
              </c:pt>
              <c:pt idx="53">
                <c:v>163.5048011663755</c:v>
              </c:pt>
              <c:pt idx="54">
                <c:v>165.77659846881102</c:v>
              </c:pt>
              <c:pt idx="55">
                <c:v>165.1006302240263</c:v>
              </c:pt>
              <c:pt idx="56">
                <c:v>169.92900247045523</c:v>
              </c:pt>
              <c:pt idx="57">
                <c:v>171.38197953447744</c:v>
              </c:pt>
              <c:pt idx="58">
                <c:v>175.2474672366663</c:v>
              </c:pt>
              <c:pt idx="59">
                <c:v>180.05858257321958</c:v>
              </c:pt>
              <c:pt idx="60">
                <c:v>181.15197552255674</c:v>
              </c:pt>
              <c:pt idx="61">
                <c:v>184.51705461986373</c:v>
              </c:pt>
              <c:pt idx="62">
                <c:v>186.94529905866113</c:v>
              </c:pt>
              <c:pt idx="63">
                <c:v>189.82986502313628</c:v>
              </c:pt>
              <c:pt idx="64">
                <c:v>191.48233399816266</c:v>
              </c:pt>
              <c:pt idx="65">
                <c:v>190.72406395552994</c:v>
              </c:pt>
              <c:pt idx="66">
                <c:v>190.86710700349659</c:v>
              </c:pt>
              <c:pt idx="67">
                <c:v>193.58658154408241</c:v>
              </c:pt>
              <c:pt idx="68">
                <c:v>201.52421214713439</c:v>
              </c:pt>
              <c:pt idx="69">
                <c:v>201.82105731162713</c:v>
              </c:pt>
              <c:pt idx="70">
                <c:v>202.07393909643858</c:v>
              </c:pt>
              <c:pt idx="71">
                <c:v>202.20973278351138</c:v>
              </c:pt>
              <c:pt idx="72">
                <c:v>202.86064591334153</c:v>
              </c:pt>
              <c:pt idx="73">
                <c:v>202.85721351121268</c:v>
              </c:pt>
              <c:pt idx="74">
                <c:v>205.87572884825951</c:v>
              </c:pt>
              <c:pt idx="75">
                <c:v>214.36604390596173</c:v>
              </c:pt>
              <c:pt idx="76">
                <c:v>215.56713684996683</c:v>
              </c:pt>
              <c:pt idx="77">
                <c:v>215.58696902655703</c:v>
              </c:pt>
              <c:pt idx="78">
                <c:v>218.35445894795095</c:v>
              </c:pt>
              <c:pt idx="79">
                <c:v>220.26986426184237</c:v>
              </c:pt>
              <c:pt idx="80">
                <c:v>227.76454639335157</c:v>
              </c:pt>
              <c:pt idx="81">
                <c:v>232.03399281549494</c:v>
              </c:pt>
              <c:pt idx="82">
                <c:v>232.10754759121744</c:v>
              </c:pt>
              <c:pt idx="83">
                <c:v>231.881242732316</c:v>
              </c:pt>
              <c:pt idx="84">
                <c:v>229.8972668194983</c:v>
              </c:pt>
              <c:pt idx="85">
                <c:v>229.67127780621473</c:v>
              </c:pt>
              <c:pt idx="86">
                <c:v>229.10376007875558</c:v>
              </c:pt>
              <c:pt idx="87">
                <c:v>231.417708055551</c:v>
              </c:pt>
              <c:pt idx="88">
                <c:v>236.0742951770448</c:v>
              </c:pt>
              <c:pt idx="89">
                <c:v>233.84150449326032</c:v>
              </c:pt>
              <c:pt idx="90">
                <c:v>234.78973179398048</c:v>
              </c:pt>
              <c:pt idx="91">
                <c:v>233.607330704666</c:v>
              </c:pt>
              <c:pt idx="92">
                <c:v>232.96888186985012</c:v>
              </c:pt>
              <c:pt idx="93">
                <c:v>239.64204252213008</c:v>
              </c:pt>
              <c:pt idx="94">
                <c:v>242.45879508993522</c:v>
              </c:pt>
              <c:pt idx="95">
                <c:v>241.78427472199505</c:v>
              </c:pt>
              <c:pt idx="96">
                <c:v>235.46717697633349</c:v>
              </c:pt>
              <c:pt idx="97">
                <c:v>233.93146004809384</c:v>
              </c:pt>
              <c:pt idx="98">
                <c:v>229.31716199864519</c:v>
              </c:pt>
              <c:pt idx="99">
                <c:v>244.1099534848538</c:v>
              </c:pt>
              <c:pt idx="100">
                <c:v>242.53666483464391</c:v>
              </c:pt>
              <c:pt idx="101">
                <c:v>241.56918607861854</c:v>
              </c:pt>
              <c:pt idx="102">
                <c:v>241.6078371483911</c:v>
              </c:pt>
              <c:pt idx="103">
                <c:v>238.8134009039328</c:v>
              </c:pt>
              <c:pt idx="104">
                <c:v>235.2199756605313</c:v>
              </c:pt>
              <c:pt idx="105">
                <c:v>222.80294836538752</c:v>
              </c:pt>
              <c:pt idx="106">
                <c:v>218.69869525354872</c:v>
              </c:pt>
              <c:pt idx="107">
                <c:v>215.13368782222062</c:v>
              </c:pt>
              <c:pt idx="108">
                <c:v>206.4924129834655</c:v>
              </c:pt>
              <c:pt idx="109">
                <c:v>192.95807426687722</c:v>
              </c:pt>
              <c:pt idx="110">
                <c:v>180.22399911370891</c:v>
              </c:pt>
              <c:pt idx="111">
                <c:v>187.6582390771494</c:v>
              </c:pt>
              <c:pt idx="112">
                <c:v>188.936754659982</c:v>
              </c:pt>
              <c:pt idx="113">
                <c:v>191.77496258848427</c:v>
              </c:pt>
              <c:pt idx="114">
                <c:v>186.90081013933536</c:v>
              </c:pt>
              <c:pt idx="115">
                <c:v>178.43850215865666</c:v>
              </c:pt>
              <c:pt idx="116">
                <c:v>171.47119240336974</c:v>
              </c:pt>
              <c:pt idx="117">
                <c:v>183.19862166541338</c:v>
              </c:pt>
              <c:pt idx="118">
                <c:v>184.6843624871199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  <c:pt idx="122">
                <c:v>219.91094247553809</c:v>
              </c:pt>
              <c:pt idx="123">
                <c:v>221.65879464633369</c:v>
              </c:pt>
              <c:pt idx="124">
                <c:v>227.36163211499456</c:v>
              </c:pt>
              <c:pt idx="125">
                <c:v>261.39130231691001</c:v>
              </c:pt>
              <c:pt idx="126">
                <c:v>257.19623330602587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96.506573243462896</c:v>
              </c:pt>
              <c:pt idx="32">
                <c:v>98.508759245603201</c:v>
              </c:pt>
              <c:pt idx="33">
                <c:v>100.04318024022781</c:v>
              </c:pt>
              <c:pt idx="34">
                <c:v>100.86636336680134</c:v>
              </c:pt>
              <c:pt idx="35">
                <c:v>102.32360314348784</c:v>
              </c:pt>
              <c:pt idx="36">
                <c:v>103.07511423557651</c:v>
              </c:pt>
              <c:pt idx="37">
                <c:v>104.29551834249915</c:v>
              </c:pt>
              <c:pt idx="38">
                <c:v>106.30801277131101</c:v>
              </c:pt>
              <c:pt idx="39">
                <c:v>105.23201324607388</c:v>
              </c:pt>
              <c:pt idx="40">
                <c:v>107.94889300456779</c:v>
              </c:pt>
              <c:pt idx="41">
                <c:v>109.92046969943421</c:v>
              </c:pt>
              <c:pt idx="42">
                <c:v>108.5687107762748</c:v>
              </c:pt>
              <c:pt idx="43">
                <c:v>112.44610547154156</c:v>
              </c:pt>
              <c:pt idx="44">
                <c:v>111.07541653144328</c:v>
              </c:pt>
              <c:pt idx="45">
                <c:v>110.70915484313974</c:v>
              </c:pt>
              <c:pt idx="46">
                <c:v>110.53895719290325</c:v>
              </c:pt>
              <c:pt idx="47">
                <c:v>110.27573107287003</c:v>
              </c:pt>
              <c:pt idx="48">
                <c:v>110.52103541928193</c:v>
              </c:pt>
              <c:pt idx="49">
                <c:v>111.31675310010536</c:v>
              </c:pt>
              <c:pt idx="50">
                <c:v>111.61090266275936</c:v>
              </c:pt>
              <c:pt idx="51">
                <c:v>112.15788154655093</c:v>
              </c:pt>
              <c:pt idx="52">
                <c:v>113.67583151385105</c:v>
              </c:pt>
              <c:pt idx="53">
                <c:v>113.1665186271828</c:v>
              </c:pt>
              <c:pt idx="54">
                <c:v>109.58804582529609</c:v>
              </c:pt>
              <c:pt idx="55">
                <c:v>112.52816817037852</c:v>
              </c:pt>
              <c:pt idx="56">
                <c:v>112.54604531887732</c:v>
              </c:pt>
              <c:pt idx="57">
                <c:v>114.64057423586921</c:v>
              </c:pt>
              <c:pt idx="58">
                <c:v>116.09396989969186</c:v>
              </c:pt>
              <c:pt idx="59">
                <c:v>115.773419975858</c:v>
              </c:pt>
              <c:pt idx="60">
                <c:v>118.46678482376605</c:v>
              </c:pt>
              <c:pt idx="61">
                <c:v>119.95045930631206</c:v>
              </c:pt>
              <c:pt idx="62">
                <c:v>119.10867037527444</c:v>
              </c:pt>
              <c:pt idx="63">
                <c:v>121.36177732125763</c:v>
              </c:pt>
              <c:pt idx="64">
                <c:v>122.13162882234417</c:v>
              </c:pt>
              <c:pt idx="65">
                <c:v>120.99070589727759</c:v>
              </c:pt>
              <c:pt idx="66">
                <c:v>122.40615209387884</c:v>
              </c:pt>
              <c:pt idx="67">
                <c:v>123.55096421455133</c:v>
              </c:pt>
              <c:pt idx="68">
                <c:v>124.71114468381582</c:v>
              </c:pt>
              <c:pt idx="69">
                <c:v>125.5946675152356</c:v>
              </c:pt>
              <c:pt idx="70">
                <c:v>127.21255750342567</c:v>
              </c:pt>
              <c:pt idx="71">
                <c:v>129.00522475276958</c:v>
              </c:pt>
              <c:pt idx="72">
                <c:v>128.91152877962116</c:v>
              </c:pt>
              <c:pt idx="73">
                <c:v>131.62704511826524</c:v>
              </c:pt>
              <c:pt idx="74">
                <c:v>133.39159626029061</c:v>
              </c:pt>
              <c:pt idx="75">
                <c:v>134.909088707265</c:v>
              </c:pt>
              <c:pt idx="76">
                <c:v>133.17305888119046</c:v>
              </c:pt>
              <c:pt idx="77">
                <c:v>132.96606207834057</c:v>
              </c:pt>
              <c:pt idx="78">
                <c:v>138.47894097253402</c:v>
              </c:pt>
              <c:pt idx="79">
                <c:v>140.68680888307696</c:v>
              </c:pt>
              <c:pt idx="80">
                <c:v>142.43467270507611</c:v>
              </c:pt>
              <c:pt idx="81">
                <c:v>144.84601398316283</c:v>
              </c:pt>
              <c:pt idx="82">
                <c:v>144.28233149551008</c:v>
              </c:pt>
              <c:pt idx="83">
                <c:v>143.40074087996931</c:v>
              </c:pt>
              <c:pt idx="84">
                <c:v>143.31289574112742</c:v>
              </c:pt>
              <c:pt idx="85">
                <c:v>145.61553475607437</c:v>
              </c:pt>
              <c:pt idx="86">
                <c:v>144.92529240160852</c:v>
              </c:pt>
              <c:pt idx="87">
                <c:v>146.41714785510177</c:v>
              </c:pt>
              <c:pt idx="88">
                <c:v>147.32562025924187</c:v>
              </c:pt>
              <c:pt idx="89">
                <c:v>151.93254373655236</c:v>
              </c:pt>
              <c:pt idx="90">
                <c:v>153.73329613882669</c:v>
              </c:pt>
              <c:pt idx="91">
                <c:v>157.25640145928912</c:v>
              </c:pt>
              <c:pt idx="92">
                <c:v>157.81290964631137</c:v>
              </c:pt>
              <c:pt idx="93">
                <c:v>160.01094233981451</c:v>
              </c:pt>
              <c:pt idx="94">
                <c:v>161.87407823170579</c:v>
              </c:pt>
              <c:pt idx="95">
                <c:v>163.04324519149472</c:v>
              </c:pt>
              <c:pt idx="96">
                <c:v>166.88171239029319</c:v>
              </c:pt>
              <c:pt idx="97">
                <c:v>166.44652351666281</c:v>
              </c:pt>
              <c:pt idx="98">
                <c:v>168.74758520981851</c:v>
              </c:pt>
              <c:pt idx="99">
                <c:v>169.42483598111565</c:v>
              </c:pt>
              <c:pt idx="100">
                <c:v>169.31474571441305</c:v>
              </c:pt>
              <c:pt idx="101">
                <c:v>170.2805512426651</c:v>
              </c:pt>
              <c:pt idx="102">
                <c:v>172.30717201831709</c:v>
              </c:pt>
              <c:pt idx="103">
                <c:v>174.73250506857161</c:v>
              </c:pt>
              <c:pt idx="104">
                <c:v>173.69588163954327</c:v>
              </c:pt>
              <c:pt idx="105">
                <c:v>162.50957316722437</c:v>
              </c:pt>
              <c:pt idx="106">
                <c:v>170.27675134342331</c:v>
              </c:pt>
              <c:pt idx="107">
                <c:v>180.61843968521774</c:v>
              </c:pt>
              <c:pt idx="108">
                <c:v>181.51037837175824</c:v>
              </c:pt>
              <c:pt idx="109">
                <c:v>183.86856882449086</c:v>
              </c:pt>
              <c:pt idx="110">
                <c:v>185.2596008045528</c:v>
              </c:pt>
              <c:pt idx="111">
                <c:v>186.08163732506929</c:v>
              </c:pt>
              <c:pt idx="112">
                <c:v>188.48551048870337</c:v>
              </c:pt>
              <c:pt idx="113">
                <c:v>192.41140704491673</c:v>
              </c:pt>
              <c:pt idx="114">
                <c:v>197.1493561980231</c:v>
              </c:pt>
              <c:pt idx="115">
                <c:v>198.39262295018005</c:v>
              </c:pt>
              <c:pt idx="116">
                <c:v>196.5278020633389</c:v>
              </c:pt>
              <c:pt idx="117">
                <c:v>194.63307971293432</c:v>
              </c:pt>
              <c:pt idx="118">
                <c:v>197.62885956533938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  <c:pt idx="122">
                <c:v>213.48243899896582</c:v>
              </c:pt>
              <c:pt idx="123">
                <c:v>210.43500655365457</c:v>
              </c:pt>
              <c:pt idx="124">
                <c:v>208.72406848169868</c:v>
              </c:pt>
              <c:pt idx="125">
                <c:v>209.43303261350036</c:v>
              </c:pt>
              <c:pt idx="126">
                <c:v>214.00904122795436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100.45561221132688</c:v>
              </c:pt>
              <c:pt idx="32">
                <c:v>100.87337211349195</c:v>
              </c:pt>
              <c:pt idx="33">
                <c:v>101.344640193369</c:v>
              </c:pt>
              <c:pt idx="34">
                <c:v>101.81058129973357</c:v>
              </c:pt>
              <c:pt idx="35">
                <c:v>102.29788803951506</c:v>
              </c:pt>
              <c:pt idx="36">
                <c:v>102.77443873434815</c:v>
              </c:pt>
              <c:pt idx="37">
                <c:v>103.27265844693184</c:v>
              </c:pt>
              <c:pt idx="38">
                <c:v>103.77567375435915</c:v>
              </c:pt>
              <c:pt idx="39">
                <c:v>104.27044922532455</c:v>
              </c:pt>
              <c:pt idx="40">
                <c:v>104.78983023824584</c:v>
              </c:pt>
              <c:pt idx="41">
                <c:v>105.30079561778879</c:v>
              </c:pt>
              <c:pt idx="42">
                <c:v>105.83759684151568</c:v>
              </c:pt>
              <c:pt idx="43">
                <c:v>106.38297635729189</c:v>
              </c:pt>
              <c:pt idx="44">
                <c:v>106.88124197988093</c:v>
              </c:pt>
              <c:pt idx="45">
                <c:v>107.43775672469401</c:v>
              </c:pt>
              <c:pt idx="46">
                <c:v>107.97711472030626</c:v>
              </c:pt>
              <c:pt idx="47">
                <c:v>108.53995089917669</c:v>
              </c:pt>
              <c:pt idx="48">
                <c:v>109.09359813778849</c:v>
              </c:pt>
              <c:pt idx="49">
                <c:v>109.67581094903549</c:v>
              </c:pt>
              <c:pt idx="50">
                <c:v>110.2667983952966</c:v>
              </c:pt>
              <c:pt idx="51">
                <c:v>110.84523986868838</c:v>
              </c:pt>
              <c:pt idx="52">
                <c:v>111.45452360111936</c:v>
              </c:pt>
              <c:pt idx="53">
                <c:v>112.05441030730783</c:v>
              </c:pt>
              <c:pt idx="54">
                <c:v>112.68462570600164</c:v>
              </c:pt>
              <c:pt idx="55">
                <c:v>113.3280769178819</c:v>
              </c:pt>
              <c:pt idx="56">
                <c:v>113.94404669777062</c:v>
              </c:pt>
              <c:pt idx="57">
                <c:v>114.61959015050799</c:v>
              </c:pt>
              <c:pt idx="58">
                <c:v>115.28832511440164</c:v>
              </c:pt>
              <c:pt idx="59">
                <c:v>115.99740336096413</c:v>
              </c:pt>
              <c:pt idx="60">
                <c:v>116.69602545731408</c:v>
              </c:pt>
              <c:pt idx="61">
                <c:v>117.430744186951</c:v>
              </c:pt>
              <c:pt idx="62">
                <c:v>118.17844885742377</c:v>
              </c:pt>
              <c:pt idx="63">
                <c:v>118.91533526681164</c:v>
              </c:pt>
              <c:pt idx="64">
                <c:v>119.69235044000671</c:v>
              </c:pt>
              <c:pt idx="65">
                <c:v>120.45995177959324</c:v>
              </c:pt>
              <c:pt idx="66">
                <c:v>121.27057829026447</c:v>
              </c:pt>
              <c:pt idx="67">
                <c:v>122.09363939553623</c:v>
              </c:pt>
              <c:pt idx="68">
                <c:v>122.84687007292263</c:v>
              </c:pt>
              <c:pt idx="69">
                <c:v>123.69086031988022</c:v>
              </c:pt>
              <c:pt idx="70">
                <c:v>124.51709350073922</c:v>
              </c:pt>
              <c:pt idx="71">
                <c:v>125.38006437105615</c:v>
              </c:pt>
              <c:pt idx="72">
                <c:v>126.22412847049007</c:v>
              </c:pt>
              <c:pt idx="73">
                <c:v>127.10399847582573</c:v>
              </c:pt>
              <c:pt idx="74">
                <c:v>127.98246559320181</c:v>
              </c:pt>
              <c:pt idx="75">
                <c:v>128.8260551592243</c:v>
              </c:pt>
              <c:pt idx="76">
                <c:v>129.69207166625119</c:v>
              </c:pt>
              <c:pt idx="77">
                <c:v>130.52505558065963</c:v>
              </c:pt>
              <c:pt idx="78">
                <c:v>131.38818567949875</c:v>
              </c:pt>
              <c:pt idx="79">
                <c:v>132.2516760216493</c:v>
              </c:pt>
              <c:pt idx="80">
                <c:v>133.03239699400874</c:v>
              </c:pt>
              <c:pt idx="81">
                <c:v>133.90003198592379</c:v>
              </c:pt>
              <c:pt idx="82">
                <c:v>134.74202157811075</c:v>
              </c:pt>
              <c:pt idx="83">
                <c:v>135.61447581824049</c:v>
              </c:pt>
              <c:pt idx="84">
                <c:v>136.45925395985975</c:v>
              </c:pt>
              <c:pt idx="85">
                <c:v>137.33005565875848</c:v>
              </c:pt>
              <c:pt idx="86">
                <c:v>138.19998603414038</c:v>
              </c:pt>
              <c:pt idx="87">
                <c:v>139.04218743733279</c:v>
              </c:pt>
              <c:pt idx="88">
                <c:v>139.91536605274064</c:v>
              </c:pt>
              <c:pt idx="89">
                <c:v>140.76512760114352</c:v>
              </c:pt>
              <c:pt idx="90">
                <c:v>141.64833547318901</c:v>
              </c:pt>
              <c:pt idx="91">
                <c:v>142.53581967763509</c:v>
              </c:pt>
              <c:pt idx="92">
                <c:v>143.34171659016465</c:v>
              </c:pt>
              <c:pt idx="93">
                <c:v>144.23961715707603</c:v>
              </c:pt>
              <c:pt idx="94">
                <c:v>145.11345969533306</c:v>
              </c:pt>
              <c:pt idx="95">
                <c:v>146.01935912999357</c:v>
              </c:pt>
              <c:pt idx="96">
                <c:v>146.89746638905564</c:v>
              </c:pt>
              <c:pt idx="97">
                <c:v>147.80466101933652</c:v>
              </c:pt>
              <c:pt idx="98">
                <c:v>148.70966220345045</c:v>
              </c:pt>
              <c:pt idx="99">
                <c:v>149.57975531255286</c:v>
              </c:pt>
              <c:pt idx="100">
                <c:v>150.47319328775569</c:v>
              </c:pt>
              <c:pt idx="101">
                <c:v>151.33418198370319</c:v>
              </c:pt>
              <c:pt idx="102">
                <c:v>152.22118375854555</c:v>
              </c:pt>
              <c:pt idx="103">
                <c:v>153.10777021042</c:v>
              </c:pt>
              <c:pt idx="104">
                <c:v>153.93640826383319</c:v>
              </c:pt>
              <c:pt idx="105">
                <c:v>154.81878285366787</c:v>
              </c:pt>
              <c:pt idx="106">
                <c:v>155.64628381165451</c:v>
              </c:pt>
              <c:pt idx="107">
                <c:v>156.45850995453381</c:v>
              </c:pt>
              <c:pt idx="108">
                <c:v>157.20177692579628</c:v>
              </c:pt>
              <c:pt idx="109">
                <c:v>157.93030554457252</c:v>
              </c:pt>
              <c:pt idx="110">
                <c:v>158.62926804058858</c:v>
              </c:pt>
              <c:pt idx="111">
                <c:v>159.28009101277922</c:v>
              </c:pt>
              <c:pt idx="112">
                <c:v>159.92255310086597</c:v>
              </c:pt>
              <c:pt idx="113">
                <c:v>160.5147480294157</c:v>
              </c:pt>
              <c:pt idx="114">
                <c:v>161.10139302090778</c:v>
              </c:pt>
              <c:pt idx="115">
                <c:v>161.66957695593808</c:v>
              </c:pt>
              <c:pt idx="116">
                <c:v>162.17210163151807</c:v>
              </c:pt>
              <c:pt idx="117">
                <c:v>162.7200135987521</c:v>
              </c:pt>
              <c:pt idx="118">
                <c:v>163.24485017876108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  <c:pt idx="122">
                <c:v>169.87208226124446</c:v>
              </c:pt>
              <c:pt idx="123">
                <c:v>170.45190160265321</c:v>
              </c:pt>
              <c:pt idx="124">
                <c:v>171.065248231921</c:v>
              </c:pt>
              <c:pt idx="125">
                <c:v>171.67326910742798</c:v>
              </c:pt>
              <c:pt idx="126">
                <c:v>172.31609384869276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98.144267580473752</c:v>
              </c:pt>
              <c:pt idx="32">
                <c:v>101.91816593694054</c:v>
              </c:pt>
              <c:pt idx="33">
                <c:v>104.92470412967758</c:v>
              </c:pt>
              <c:pt idx="34">
                <c:v>107.52512750910303</c:v>
              </c:pt>
              <c:pt idx="35">
                <c:v>106.9255261184055</c:v>
              </c:pt>
              <c:pt idx="36">
                <c:v>107.7415566875419</c:v>
              </c:pt>
              <c:pt idx="37">
                <c:v>110.33102058338036</c:v>
              </c:pt>
              <c:pt idx="38">
                <c:v>109.79892242251937</c:v>
              </c:pt>
              <c:pt idx="39">
                <c:v>107.39437119864205</c:v>
              </c:pt>
              <c:pt idx="40">
                <c:v>109.80719055737568</c:v>
              </c:pt>
              <c:pt idx="41">
                <c:v>111.61319059279978</c:v>
              </c:pt>
              <c:pt idx="42">
                <c:v>110.68380276784337</c:v>
              </c:pt>
              <c:pt idx="43">
                <c:v>112.99167358008255</c:v>
              </c:pt>
              <c:pt idx="44">
                <c:v>115.51425337672262</c:v>
              </c:pt>
              <c:pt idx="45">
                <c:v>115.62294504951939</c:v>
              </c:pt>
              <c:pt idx="46">
                <c:v>118.2360706351799</c:v>
              </c:pt>
              <c:pt idx="47">
                <c:v>114.29187922121247</c:v>
              </c:pt>
              <c:pt idx="48">
                <c:v>113.39530460653091</c:v>
              </c:pt>
              <c:pt idx="49">
                <c:v>113.23101125212806</c:v>
              </c:pt>
              <c:pt idx="50">
                <c:v>111.10156762470729</c:v>
              </c:pt>
              <c:pt idx="51">
                <c:v>107.74315062364272</c:v>
              </c:pt>
              <c:pt idx="52">
                <c:v>111.45488088386863</c:v>
              </c:pt>
              <c:pt idx="53">
                <c:v>107.69409347805569</c:v>
              </c:pt>
              <c:pt idx="54">
                <c:v>102.28124071803758</c:v>
              </c:pt>
              <c:pt idx="55">
                <c:v>102.37090932269339</c:v>
              </c:pt>
              <c:pt idx="56">
                <c:v>104.093731433682</c:v>
              </c:pt>
              <c:pt idx="57">
                <c:v>112.2359837465971</c:v>
              </c:pt>
              <c:pt idx="58">
                <c:v>115.1117160075548</c:v>
              </c:pt>
              <c:pt idx="59">
                <c:v>113.09544071411258</c:v>
              </c:pt>
              <c:pt idx="60">
                <c:v>113.61026580705952</c:v>
              </c:pt>
              <c:pt idx="61">
                <c:v>117.72987538645243</c:v>
              </c:pt>
              <c:pt idx="62">
                <c:v>115.6524843943443</c:v>
              </c:pt>
              <c:pt idx="63">
                <c:v>118.26432150323755</c:v>
              </c:pt>
              <c:pt idx="64">
                <c:v>119.42075385450659</c:v>
              </c:pt>
              <c:pt idx="65">
                <c:v>121.28050512768483</c:v>
              </c:pt>
              <c:pt idx="66">
                <c:v>121.69007252388118</c:v>
              </c:pt>
              <c:pt idx="67">
                <c:v>124.41680232882071</c:v>
              </c:pt>
              <c:pt idx="68">
                <c:v>123.51670237765521</c:v>
              </c:pt>
              <c:pt idx="69">
                <c:v>123.80782120147771</c:v>
              </c:pt>
              <c:pt idx="70">
                <c:v>125.72387299779619</c:v>
              </c:pt>
              <c:pt idx="71">
                <c:v>124.56547582674071</c:v>
              </c:pt>
              <c:pt idx="72">
                <c:v>122.52715115385929</c:v>
              </c:pt>
              <c:pt idx="73">
                <c:v>129.13658762644843</c:v>
              </c:pt>
              <c:pt idx="74">
                <c:v>133.65920756484024</c:v>
              </c:pt>
              <c:pt idx="75">
                <c:v>132.82272226042875</c:v>
              </c:pt>
              <c:pt idx="76">
                <c:v>134.5906631437847</c:v>
              </c:pt>
              <c:pt idx="77">
                <c:v>137.38331887645788</c:v>
              </c:pt>
              <c:pt idx="78">
                <c:v>144.64880683006336</c:v>
              </c:pt>
              <c:pt idx="79">
                <c:v>148.81816744894991</c:v>
              </c:pt>
              <c:pt idx="80">
                <c:v>153.7030192419129</c:v>
              </c:pt>
              <c:pt idx="81">
                <c:v>152.31519361502106</c:v>
              </c:pt>
              <c:pt idx="82">
                <c:v>154.54503621052731</c:v>
              </c:pt>
              <c:pt idx="83">
                <c:v>150.27997127684759</c:v>
              </c:pt>
              <c:pt idx="84">
                <c:v>148.04306547121465</c:v>
              </c:pt>
              <c:pt idx="85">
                <c:v>151.40681787163507</c:v>
              </c:pt>
              <c:pt idx="86">
                <c:v>151.23941767983646</c:v>
              </c:pt>
              <c:pt idx="87">
                <c:v>151.77336905938856</c:v>
              </c:pt>
              <c:pt idx="88">
                <c:v>150.07933491622302</c:v>
              </c:pt>
              <c:pt idx="89">
                <c:v>151.58032095289212</c:v>
              </c:pt>
              <c:pt idx="90">
                <c:v>155.11283394097211</c:v>
              </c:pt>
              <c:pt idx="91">
                <c:v>159.42654974177364</c:v>
              </c:pt>
              <c:pt idx="92">
                <c:v>160.14723056568835</c:v>
              </c:pt>
              <c:pt idx="93">
                <c:v>159.41675721327854</c:v>
              </c:pt>
              <c:pt idx="94">
                <c:v>163.69690503016551</c:v>
              </c:pt>
              <c:pt idx="95">
                <c:v>162.089785742526</c:v>
              </c:pt>
              <c:pt idx="96">
                <c:v>166.43501041645723</c:v>
              </c:pt>
              <c:pt idx="97">
                <c:v>159.96664844520492</c:v>
              </c:pt>
              <c:pt idx="98">
                <c:v>157.45908805180204</c:v>
              </c:pt>
              <c:pt idx="99">
                <c:v>161.66516812375943</c:v>
              </c:pt>
              <c:pt idx="100">
                <c:v>166.1333768981128</c:v>
              </c:pt>
              <c:pt idx="101">
                <c:v>164.60065287197156</c:v>
              </c:pt>
              <c:pt idx="102">
                <c:v>166.99011770010966</c:v>
              </c:pt>
              <c:pt idx="103">
                <c:v>163.68221995829421</c:v>
              </c:pt>
              <c:pt idx="104">
                <c:v>157.42712607539514</c:v>
              </c:pt>
              <c:pt idx="105">
                <c:v>138.31183753067452</c:v>
              </c:pt>
              <c:pt idx="106">
                <c:v>148.86296354358439</c:v>
              </c:pt>
              <c:pt idx="107">
                <c:v>152.83731564227722</c:v>
              </c:pt>
              <c:pt idx="108">
                <c:v>157.60916049803231</c:v>
              </c:pt>
              <c:pt idx="109">
                <c:v>161.12518182397596</c:v>
              </c:pt>
              <c:pt idx="110">
                <c:v>159.13500566441382</c:v>
              </c:pt>
              <c:pt idx="111">
                <c:v>161.57275069499877</c:v>
              </c:pt>
              <c:pt idx="112">
                <c:v>156.67826308373682</c:v>
              </c:pt>
              <c:pt idx="113">
                <c:v>170.36899673684732</c:v>
              </c:pt>
              <c:pt idx="114">
                <c:v>176.7352893998586</c:v>
              </c:pt>
              <c:pt idx="115">
                <c:v>177.19572717941494</c:v>
              </c:pt>
              <c:pt idx="116">
                <c:v>184.18145153840166</c:v>
              </c:pt>
              <c:pt idx="117">
                <c:v>185.16984656686412</c:v>
              </c:pt>
              <c:pt idx="118">
                <c:v>190.00790136733548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  <c:pt idx="122">
                <c:v>224.07969977501384</c:v>
              </c:pt>
              <c:pt idx="123">
                <c:v>218.03889096133648</c:v>
              </c:pt>
              <c:pt idx="124">
                <c:v>219.33448384078358</c:v>
              </c:pt>
              <c:pt idx="125">
                <c:v>219.46890549600687</c:v>
              </c:pt>
              <c:pt idx="126">
                <c:v>229.75930767596543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638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-1.6049000000000091</c:v>
                </c:pt>
                <c:pt idx="1">
                  <c:v>7.9167999999999905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16.032496574924448</c:v>
                </c:pt>
                <c:pt idx="1">
                  <c:v>9.3256288324116134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22.310608687541112</c:v>
                </c:pt>
                <c:pt idx="1">
                  <c:v>17.841614671068196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22.141681741229768</c:v>
                </c:pt>
                <c:pt idx="1">
                  <c:v>34.084427848642939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22.141681741229768</c:v>
                </c:pt>
                <c:pt idx="1">
                  <c:v>34.084427848642939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-0.93231987964559337</c:v>
                </c:pt>
                <c:pt idx="1">
                  <c:v>11.295803523445658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3.6451054358890733</c:v>
                </c:pt>
                <c:pt idx="1">
                  <c:v>12.733135691674091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14.355840755004268</c:v>
                </c:pt>
                <c:pt idx="1">
                  <c:v>10.707922069786324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-1.9216224248927105</c:v>
                </c:pt>
                <c:pt idx="1">
                  <c:v>7.5694283261802386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9.7063767876373497</c:v>
                </c:pt>
                <c:pt idx="1">
                  <c:v>3.3651690971706394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9.6338107914188065</c:v>
                </c:pt>
                <c:pt idx="1">
                  <c:v>5.6280025488842256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12.61924118934623</c:v>
                </c:pt>
                <c:pt idx="1">
                  <c:v>23.630903917090418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12.61924118934623</c:v>
                </c:pt>
                <c:pt idx="1">
                  <c:v>23.630903917090418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-4.3440495510864157</c:v>
                </c:pt>
                <c:pt idx="1">
                  <c:v>7.4629571831812402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0.61538001621768146</c:v>
                </c:pt>
                <c:pt idx="1">
                  <c:v>9.437751453239418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6.8592203197509249</c:v>
                </c:pt>
                <c:pt idx="1">
                  <c:v>3.450441687032213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2.1849507488624464</c:v>
                </c:pt>
                <c:pt idx="1">
                  <c:v>2.1895641628246754</c:v>
                </c:pt>
                <c:pt idx="2">
                  <c:v>0.31743614970505263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1.6984030997658772</c:v>
                </c:pt>
                <c:pt idx="1">
                  <c:v>1.6919840130336539</c:v>
                </c:pt>
                <c:pt idx="2">
                  <c:v>1.9778482762924821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2.3157206227489624</c:v>
                </c:pt>
                <c:pt idx="1">
                  <c:v>2.2996415794673597</c:v>
                </c:pt>
                <c:pt idx="2">
                  <c:v>3.752739785205006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4.4422313255804369</c:v>
                </c:pt>
                <c:pt idx="1">
                  <c:v>4.4284011225258713</c:v>
                </c:pt>
                <c:pt idx="2">
                  <c:v>5.8261343345635597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4.4422313255804369</c:v>
                </c:pt>
                <c:pt idx="1">
                  <c:v>4.4284011225258713</c:v>
                </c:pt>
                <c:pt idx="2">
                  <c:v>5.8261343345635597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10.230350579991377</c:v>
                </c:pt>
                <c:pt idx="1">
                  <c:v>10.281310148300049</c:v>
                </c:pt>
                <c:pt idx="2">
                  <c:v>9.2018934640280001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10.961840529673616</c:v>
                </c:pt>
                <c:pt idx="1">
                  <c:v>11.05761022922913</c:v>
                </c:pt>
                <c:pt idx="2">
                  <c:v>10.025822682718765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9.5196491468106714</c:v>
                </c:pt>
                <c:pt idx="1">
                  <c:v>9.5736156381873059</c:v>
                </c:pt>
                <c:pt idx="2">
                  <c:v>9.1348478326951152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1.8560292335764172</c:v>
                </c:pt>
                <c:pt idx="1">
                  <c:v>1.8606277974936969</c:v>
                </c:pt>
                <c:pt idx="2">
                  <c:v>-5.4740524935703583E-3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-3.8462184431266366</c:v>
                </c:pt>
                <c:pt idx="1">
                  <c:v>-3.8522875596971318</c:v>
                </c:pt>
                <c:pt idx="2">
                  <c:v>-3.5820086852359267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-8.2887210184839244</c:v>
                </c:pt>
                <c:pt idx="1">
                  <c:v>-8.30313356051734</c:v>
                </c:pt>
                <c:pt idx="2">
                  <c:v>-7.00064070680122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-3.7003202155957982</c:v>
                </c:pt>
                <c:pt idx="1">
                  <c:v>-3.7130721848768422</c:v>
                </c:pt>
                <c:pt idx="2">
                  <c:v>-2.4243094015190203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-3.7003202155957982</c:v>
                </c:pt>
                <c:pt idx="1">
                  <c:v>-3.7130721848768422</c:v>
                </c:pt>
                <c:pt idx="2">
                  <c:v>-2.4243094015190203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6.434196705082873</c:v>
                </c:pt>
                <c:pt idx="1">
                  <c:v>6.4834013087953002</c:v>
                </c:pt>
                <c:pt idx="2">
                  <c:v>5.4411579783870456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7.7182343077259352</c:v>
                </c:pt>
                <c:pt idx="1">
                  <c:v>7.8112044935759295</c:v>
                </c:pt>
                <c:pt idx="2">
                  <c:v>6.8095778788743067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2.3400662375762771</c:v>
                </c:pt>
                <c:pt idx="1">
                  <c:v>2.3904949446176049</c:v>
                </c:pt>
                <c:pt idx="2">
                  <c:v>1.9804906519925281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2.1849507488624464</c:v>
                </c:pt>
                <c:pt idx="1">
                  <c:v>2.1895641628246754</c:v>
                </c:pt>
                <c:pt idx="2">
                  <c:v>0.31743614970505263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1.6984030997658772</c:v>
                </c:pt>
                <c:pt idx="1">
                  <c:v>1.6919840130336539</c:v>
                </c:pt>
                <c:pt idx="2">
                  <c:v>1.9778482762924821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2.3157206227489624</c:v>
                </c:pt>
                <c:pt idx="1">
                  <c:v>2.2996415794673597</c:v>
                </c:pt>
                <c:pt idx="2">
                  <c:v>3.752739785205006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4.4422313255804369</c:v>
                </c:pt>
                <c:pt idx="1">
                  <c:v>4.4284011225258713</c:v>
                </c:pt>
                <c:pt idx="2">
                  <c:v>5.8261343345635597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4.4422313255804369</c:v>
                </c:pt>
                <c:pt idx="1">
                  <c:v>4.4284011225258713</c:v>
                </c:pt>
                <c:pt idx="2">
                  <c:v>5.8261343345635597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10.230350579991377</c:v>
                </c:pt>
                <c:pt idx="1">
                  <c:v>10.281310148300049</c:v>
                </c:pt>
                <c:pt idx="2">
                  <c:v>9.2018934640280001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10.961840529673616</c:v>
                </c:pt>
                <c:pt idx="1">
                  <c:v>11.05761022922913</c:v>
                </c:pt>
                <c:pt idx="2">
                  <c:v>10.025822682718765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9.5196491468106714</c:v>
                </c:pt>
                <c:pt idx="1">
                  <c:v>9.5736156381873059</c:v>
                </c:pt>
                <c:pt idx="2">
                  <c:v>9.1348478326951152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1.8560292335764172</c:v>
                </c:pt>
                <c:pt idx="1">
                  <c:v>1.8606277974936969</c:v>
                </c:pt>
                <c:pt idx="2">
                  <c:v>-5.4740524935703583E-3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-3.8462184431266366</c:v>
                </c:pt>
                <c:pt idx="1">
                  <c:v>-3.8522875596971318</c:v>
                </c:pt>
                <c:pt idx="2">
                  <c:v>-3.5820086852359267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-8.2887210184839244</c:v>
                </c:pt>
                <c:pt idx="1">
                  <c:v>-8.30313356051734</c:v>
                </c:pt>
                <c:pt idx="2">
                  <c:v>-7.00064070680122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-3.7003202155957982</c:v>
                </c:pt>
                <c:pt idx="1">
                  <c:v>-3.7130721848768422</c:v>
                </c:pt>
                <c:pt idx="2">
                  <c:v>-2.4243094015190203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-3.7003202155957982</c:v>
                </c:pt>
                <c:pt idx="1">
                  <c:v>-3.7130721848768422</c:v>
                </c:pt>
                <c:pt idx="2">
                  <c:v>-2.4243094015190203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6.434196705082873</c:v>
                </c:pt>
                <c:pt idx="1">
                  <c:v>6.4834013087953002</c:v>
                </c:pt>
                <c:pt idx="2">
                  <c:v>5.4411579783870456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7.7182343077259352</c:v>
                </c:pt>
                <c:pt idx="1">
                  <c:v>7.8112044935759295</c:v>
                </c:pt>
                <c:pt idx="2">
                  <c:v>6.8095778788743067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2.3400662375762771</c:v>
                </c:pt>
                <c:pt idx="1">
                  <c:v>2.3904949446176049</c:v>
                </c:pt>
                <c:pt idx="2">
                  <c:v>1.9804906519925281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22674273073531"/>
          <c:y val="0.12496809365478184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585A99F-7461-41E3-A1B4-4B1B8AEF269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EC1FA4-02AD-4CD3-9043-D4DF157AC3B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F5601F-6153-4F41-9B1B-E80F58D5F09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B5C367-BF63-4018-A637-E0855B7381F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F0A52C-6189-432B-B7BF-D1E34FADEA0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E31185D-183E-45FA-A32B-71942632C23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4FBA1C-9AD5-47AD-B26B-B154FCEC41D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A4B1238-89C6-47FA-ABD0-2CBD6C35727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A69D524-C9E4-42F6-ABC5-F53925787B8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A1C8C84-DD12-4C51-B67E-4911AE45C42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81E16EE-ABB5-4B66-8CCC-B0A877858C2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724C122-1A56-4947-96F5-8F65124B629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89F5840-6599-446D-9CB7-1CE93904BE3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2B29CD6-45A7-462A-A876-3CFD6274B80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F94EAE0-1BD9-4A4E-8C49-9A140B9E587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02B9DFC-16FF-4B81-8E52-50C94B8F8B6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D0-464B-A409-B0E3EFF4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6"/>
              <c:pt idx="0">
                <c:v>0.21111111111111111</c:v>
              </c:pt>
              <c:pt idx="1">
                <c:v>4.1666666666666664E-2</c:v>
              </c:pt>
              <c:pt idx="2">
                <c:v>1.7916666666666667</c:v>
              </c:pt>
              <c:pt idx="3">
                <c:v>2.7916666666666665</c:v>
              </c:pt>
              <c:pt idx="4">
                <c:v>3.2916666666666665</c:v>
              </c:pt>
              <c:pt idx="5">
                <c:v>4.291666666666667</c:v>
              </c:pt>
              <c:pt idx="6">
                <c:v>5.041666666666667</c:v>
              </c:pt>
              <c:pt idx="7">
                <c:v>8.0416666666666661</c:v>
              </c:pt>
              <c:pt idx="8">
                <c:v>10.291666666666666</c:v>
              </c:pt>
              <c:pt idx="9">
                <c:v>13.541666666666666</c:v>
              </c:pt>
              <c:pt idx="10">
                <c:v>15.541666666666666</c:v>
              </c:pt>
              <c:pt idx="11">
                <c:v>18.791666666666668</c:v>
              </c:pt>
              <c:pt idx="12">
                <c:v>21.541666666666668</c:v>
              </c:pt>
              <c:pt idx="13">
                <c:v>23.541666666666668</c:v>
              </c:pt>
              <c:pt idx="14">
                <c:v>26.791666666666668</c:v>
              </c:pt>
              <c:pt idx="15">
                <c:v>28.541666666666668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3.8604500000000002</c:v>
              </c:pt>
              <c:pt idx="2">
                <c:v>6.68</c:v>
              </c:pt>
              <c:pt idx="3">
                <c:v>7.3049999999999997</c:v>
              </c:pt>
              <c:pt idx="4">
                <c:v>7.6849999999999996</c:v>
              </c:pt>
              <c:pt idx="5">
                <c:v>8.2650000000000006</c:v>
              </c:pt>
              <c:pt idx="6">
                <c:v>8.5449999999999999</c:v>
              </c:pt>
              <c:pt idx="7">
                <c:v>10.165000000000001</c:v>
              </c:pt>
              <c:pt idx="8">
                <c:v>11.25714</c:v>
              </c:pt>
              <c:pt idx="9">
                <c:v>11.66</c:v>
              </c:pt>
              <c:pt idx="10">
                <c:v>12.802060000000001</c:v>
              </c:pt>
              <c:pt idx="11">
                <c:v>12.845000000000001</c:v>
              </c:pt>
              <c:pt idx="12">
                <c:v>13.21285</c:v>
              </c:pt>
              <c:pt idx="13">
                <c:v>13.437850000000001</c:v>
              </c:pt>
              <c:pt idx="14">
                <c:v>13.528099999999998</c:v>
              </c:pt>
              <c:pt idx="15">
                <c:v>13.489999999999998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3861CEA-D98E-4C2B-BEA2-F1115815602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CE4D24-85C8-4D8D-A97D-4BFB4EAC639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13BE86-F34F-4597-AEBC-019432019F5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89DFA74-3FF4-4520-A551-E926861F0F8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09EE1B-473B-48F3-A029-003D034EE6E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EEF5AC-4807-4B68-9F47-7795EA8F2F7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0C658C1-2A0B-4361-809E-AA8353B98FE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926E142-9EE5-41D3-B99A-89FF884BA81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5D0E7BAF-86F5-44F5-B514-EBDC9872B7B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0.75</c:v>
              </c:pt>
              <c:pt idx="1">
                <c:v>1.1611111111111112</c:v>
              </c:pt>
              <c:pt idx="2">
                <c:v>4.9749999999999996</c:v>
              </c:pt>
              <c:pt idx="3">
                <c:v>9.1611111111111114</c:v>
              </c:pt>
              <c:pt idx="4">
                <c:v>14.25</c:v>
              </c:pt>
              <c:pt idx="5">
                <c:v>15.083333333333334</c:v>
              </c:pt>
              <c:pt idx="6">
                <c:v>19.161111111111111</c:v>
              </c:pt>
              <c:pt idx="7">
                <c:v>22.083333333333332</c:v>
              </c:pt>
              <c:pt idx="8">
                <c:v>26.161111111111111</c:v>
              </c:pt>
            </c:numLit>
          </c:xVal>
          <c:yVal>
            <c:numLit>
              <c:formatCode>General</c:formatCode>
              <c:ptCount val="9"/>
              <c:pt idx="0">
                <c:v>0</c:v>
              </c:pt>
              <c:pt idx="1">
                <c:v>5.0999999999999996</c:v>
              </c:pt>
              <c:pt idx="2">
                <c:v>7.835</c:v>
              </c:pt>
              <c:pt idx="3">
                <c:v>9.61</c:v>
              </c:pt>
              <c:pt idx="4">
                <c:v>10.26</c:v>
              </c:pt>
              <c:pt idx="5">
                <c:v>10.505000000000001</c:v>
              </c:pt>
              <c:pt idx="6">
                <c:v>10.605</c:v>
              </c:pt>
              <c:pt idx="7">
                <c:v>10.65</c:v>
              </c:pt>
              <c:pt idx="8">
                <c:v>10.61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NA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145142</xdr:colOff>
      <xdr:row>16</xdr:row>
      <xdr:rowOff>0</xdr:rowOff>
    </xdr:from>
    <xdr:to>
      <xdr:col>12</xdr:col>
      <xdr:colOff>580570</xdr:colOff>
      <xdr:row>33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C8D257-E1A9-4404-9D2E-FB7EB79B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856" y="3011714"/>
          <a:ext cx="5987143" cy="2998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eon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ColWidth="9.140625"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5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42578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3" t="str">
        <f>"Individual Equity Total Returns [N$,%]" &amp; TEXT(Map!$N$16, " mmmm yyyy")</f>
        <v>Individual Equity Total Returns [N$,%] December 2021</v>
      </c>
      <c r="C2" s="433"/>
      <c r="D2" s="433"/>
      <c r="E2" s="433"/>
      <c r="F2" s="433"/>
      <c r="G2" s="433"/>
      <c r="H2" s="492" t="s">
        <v>7</v>
      </c>
      <c r="I2" s="492"/>
    </row>
    <row r="3" spans="2:11" ht="23.1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5"/>
      <c r="C4" s="386" t="s">
        <v>84</v>
      </c>
      <c r="D4" s="386" t="s">
        <v>109</v>
      </c>
      <c r="E4" s="387" t="s">
        <v>8</v>
      </c>
      <c r="F4" s="387" t="s">
        <v>9</v>
      </c>
      <c r="G4" s="387" t="s">
        <v>10</v>
      </c>
      <c r="H4" s="387" t="s">
        <v>11</v>
      </c>
      <c r="I4" s="387" t="s">
        <v>12</v>
      </c>
    </row>
    <row r="5" spans="2:11">
      <c r="B5" s="395" t="s">
        <v>149</v>
      </c>
      <c r="C5" s="396"/>
      <c r="D5" s="397"/>
      <c r="E5" s="398">
        <v>7.8169777693711895</v>
      </c>
      <c r="F5" s="398">
        <v>-2.025984737615528</v>
      </c>
      <c r="G5" s="398">
        <v>12.800351265576156</v>
      </c>
      <c r="H5" s="398">
        <v>26.182285276892291</v>
      </c>
      <c r="I5" s="398">
        <v>26.198244342791519</v>
      </c>
      <c r="J5" s="85"/>
    </row>
    <row r="6" spans="2:11">
      <c r="B6" s="87" t="s">
        <v>150</v>
      </c>
      <c r="C6" s="399"/>
      <c r="D6" s="397"/>
      <c r="E6" s="21">
        <v>8.1375221005864837</v>
      </c>
      <c r="F6" s="21">
        <v>-2.5382275429129275</v>
      </c>
      <c r="G6" s="21">
        <v>13.67553610626163</v>
      </c>
      <c r="H6" s="21">
        <v>23.098060626181947</v>
      </c>
      <c r="I6" s="21">
        <v>23.098060626181947</v>
      </c>
      <c r="J6" s="85"/>
    </row>
    <row r="7" spans="2:11">
      <c r="B7" s="57" t="s">
        <v>151</v>
      </c>
      <c r="C7" s="399">
        <v>1288</v>
      </c>
      <c r="D7" s="400">
        <v>9.5888477673904918E-4</v>
      </c>
      <c r="E7" s="22">
        <v>-1.6042779999999999</v>
      </c>
      <c r="F7" s="22">
        <v>3.3515199999999994</v>
      </c>
      <c r="G7" s="22">
        <v>2</v>
      </c>
      <c r="H7" s="22">
        <v>3.9674069999999997</v>
      </c>
      <c r="I7" s="22">
        <v>3.9674069999999997</v>
      </c>
      <c r="J7" s="85"/>
    </row>
    <row r="8" spans="2:11">
      <c r="B8" s="57" t="s">
        <v>152</v>
      </c>
      <c r="C8" s="399">
        <v>6080</v>
      </c>
      <c r="D8" s="400">
        <v>0.16364170267588629</v>
      </c>
      <c r="E8" s="22">
        <v>8.9020240000000008</v>
      </c>
      <c r="F8" s="22">
        <v>-3.3671660000000001</v>
      </c>
      <c r="G8" s="22">
        <v>16.323640000000001</v>
      </c>
      <c r="H8" s="22">
        <v>24.694289999999999</v>
      </c>
      <c r="I8" s="22">
        <v>24.694289999999999</v>
      </c>
      <c r="J8" s="85"/>
    </row>
    <row r="9" spans="2:11">
      <c r="B9" s="57" t="s">
        <v>153</v>
      </c>
      <c r="C9" s="399">
        <v>2950</v>
      </c>
      <c r="D9" s="400">
        <v>1.0400738235737672E-3</v>
      </c>
      <c r="E9" s="22">
        <v>0</v>
      </c>
      <c r="F9" s="22">
        <v>5.3571429999999998</v>
      </c>
      <c r="G9" s="22">
        <v>12.31033</v>
      </c>
      <c r="H9" s="22">
        <v>38.245109999999997</v>
      </c>
      <c r="I9" s="22">
        <v>38.245109999999997</v>
      </c>
      <c r="J9" s="85"/>
    </row>
    <row r="10" spans="2:11">
      <c r="B10" s="57" t="s">
        <v>154</v>
      </c>
      <c r="C10" s="399">
        <v>196</v>
      </c>
      <c r="D10" s="400">
        <v>1.183598785506554E-4</v>
      </c>
      <c r="E10" s="22">
        <v>-0.50761420000000002</v>
      </c>
      <c r="F10" s="22">
        <v>5.8204000000000002</v>
      </c>
      <c r="G10" s="22">
        <v>25.976669999999995</v>
      </c>
      <c r="H10" s="22">
        <v>-9.651484</v>
      </c>
      <c r="I10" s="22">
        <v>-9.651484</v>
      </c>
      <c r="J10" s="85"/>
    </row>
    <row r="11" spans="2:11">
      <c r="B11" s="57" t="s">
        <v>155</v>
      </c>
      <c r="C11" s="399">
        <v>17519</v>
      </c>
      <c r="D11" s="400">
        <v>3.4305600577113418E-2</v>
      </c>
      <c r="E11" s="22">
        <v>5.5361450000000003</v>
      </c>
      <c r="F11" s="22">
        <v>7.4260259999999995E-2</v>
      </c>
      <c r="G11" s="22">
        <v>5.0642100000000001</v>
      </c>
      <c r="H11" s="22">
        <v>38.649380000000001</v>
      </c>
      <c r="I11" s="22">
        <v>38.649380000000001</v>
      </c>
      <c r="J11" s="85"/>
    </row>
    <row r="12" spans="2:11">
      <c r="B12" s="57" t="s">
        <v>156</v>
      </c>
      <c r="C12" s="399">
        <v>613</v>
      </c>
      <c r="D12" s="400">
        <v>2.6373661711479805E-4</v>
      </c>
      <c r="E12" s="22">
        <v>-4.8136640000000002</v>
      </c>
      <c r="F12" s="22">
        <v>-5.2550230000000004</v>
      </c>
      <c r="G12" s="22">
        <v>-4.5350770000000002</v>
      </c>
      <c r="H12" s="22">
        <v>-7.0016259999999999</v>
      </c>
      <c r="I12" s="22">
        <v>-7.0016259999999999</v>
      </c>
      <c r="J12" s="85"/>
    </row>
    <row r="13" spans="2:11">
      <c r="B13" s="57" t="s">
        <v>157</v>
      </c>
      <c r="C13" s="399">
        <v>14001</v>
      </c>
      <c r="D13" s="400">
        <v>9.8367271675616416E-2</v>
      </c>
      <c r="E13" s="22">
        <v>7.9990740000000002</v>
      </c>
      <c r="F13" s="22">
        <v>-2.2139959999999999</v>
      </c>
      <c r="G13" s="22">
        <v>12.43568</v>
      </c>
      <c r="H13" s="22">
        <v>15.165520000000003</v>
      </c>
      <c r="I13" s="22">
        <v>15.165520000000003</v>
      </c>
      <c r="J13" s="85"/>
    </row>
    <row r="14" spans="2:11">
      <c r="B14" s="87" t="s">
        <v>158</v>
      </c>
      <c r="C14" s="399"/>
      <c r="D14" s="400"/>
      <c r="E14" s="21">
        <v>4.6937030000000002</v>
      </c>
      <c r="F14" s="21">
        <v>10.245900000000001</v>
      </c>
      <c r="G14" s="21">
        <v>5.5365520000000004</v>
      </c>
      <c r="H14" s="21">
        <v>7.5289809999999999</v>
      </c>
      <c r="I14" s="21">
        <v>7.5289809999999999</v>
      </c>
      <c r="J14" s="85"/>
    </row>
    <row r="15" spans="2:11">
      <c r="B15" s="57" t="s">
        <v>159</v>
      </c>
      <c r="C15" s="399">
        <v>26900</v>
      </c>
      <c r="D15" s="400">
        <v>6.0578387349847001E-3</v>
      </c>
      <c r="E15" s="22">
        <v>4.6937030000000002</v>
      </c>
      <c r="F15" s="22">
        <v>10.245900000000001</v>
      </c>
      <c r="G15" s="22">
        <v>5.5365520000000004</v>
      </c>
      <c r="H15" s="22">
        <v>7.5289809999999999</v>
      </c>
      <c r="I15" s="22">
        <v>7.5289809999999999</v>
      </c>
      <c r="J15" s="85"/>
    </row>
    <row r="16" spans="2:11">
      <c r="B16" s="87" t="s">
        <v>160</v>
      </c>
      <c r="C16" s="399"/>
      <c r="D16" s="400"/>
      <c r="E16" s="21">
        <v>7.2507152670071431</v>
      </c>
      <c r="F16" s="21">
        <v>-7.4360256711911932</v>
      </c>
      <c r="G16" s="21">
        <v>2.8647215131939974</v>
      </c>
      <c r="H16" s="21">
        <v>17.025935314085004</v>
      </c>
      <c r="I16" s="21">
        <v>17.025935314085004</v>
      </c>
      <c r="J16" s="85"/>
    </row>
    <row r="17" spans="2:10">
      <c r="B17" s="57" t="s">
        <v>161</v>
      </c>
      <c r="C17" s="399">
        <v>1895</v>
      </c>
      <c r="D17" s="400">
        <v>1.054662056420742E-2</v>
      </c>
      <c r="E17" s="22">
        <v>5.1609319999999999</v>
      </c>
      <c r="F17" s="22">
        <v>-9.28674</v>
      </c>
      <c r="G17" s="22">
        <v>-2.820513</v>
      </c>
      <c r="H17" s="22">
        <v>20.241119999999999</v>
      </c>
      <c r="I17" s="22">
        <v>20.241119999999999</v>
      </c>
      <c r="J17" s="85"/>
    </row>
    <row r="18" spans="2:10">
      <c r="B18" s="57" t="s">
        <v>162</v>
      </c>
      <c r="C18" s="399">
        <v>1310</v>
      </c>
      <c r="D18" s="400">
        <v>3.2777039939326409E-2</v>
      </c>
      <c r="E18" s="22">
        <v>7.8189299999999999</v>
      </c>
      <c r="F18" s="22">
        <v>-7.6129680000000004</v>
      </c>
      <c r="G18" s="22">
        <v>15.146470000000001</v>
      </c>
      <c r="H18" s="22">
        <v>34.20476</v>
      </c>
      <c r="I18" s="22">
        <v>34.20476</v>
      </c>
      <c r="J18" s="85"/>
    </row>
    <row r="19" spans="2:10">
      <c r="B19" s="57" t="s">
        <v>163</v>
      </c>
      <c r="C19" s="399">
        <v>5945</v>
      </c>
      <c r="D19" s="400">
        <v>5.7163862574774502E-2</v>
      </c>
      <c r="E19" s="22">
        <v>7.3104690000000003</v>
      </c>
      <c r="F19" s="22">
        <v>-6.9931159999999988</v>
      </c>
      <c r="G19" s="22">
        <v>-3.1285639999999995</v>
      </c>
      <c r="H19" s="22">
        <v>6.5826180000000001</v>
      </c>
      <c r="I19" s="22">
        <v>6.5826180000000001</v>
      </c>
      <c r="J19" s="85"/>
    </row>
    <row r="20" spans="2:10">
      <c r="B20" s="87" t="s">
        <v>164</v>
      </c>
      <c r="C20" s="399"/>
      <c r="D20" s="400"/>
      <c r="E20" s="21">
        <v>0</v>
      </c>
      <c r="F20" s="21">
        <v>10.606059999999999</v>
      </c>
      <c r="G20" s="21">
        <v>12.307689999999999</v>
      </c>
      <c r="H20" s="21">
        <v>17.74194</v>
      </c>
      <c r="I20" s="21">
        <v>17.74194</v>
      </c>
      <c r="J20" s="85"/>
    </row>
    <row r="21" spans="2:10">
      <c r="B21" s="57" t="s">
        <v>165</v>
      </c>
      <c r="C21" s="399">
        <v>66</v>
      </c>
      <c r="D21" s="400">
        <v>3.7681920518167842E-5</v>
      </c>
      <c r="E21" s="22">
        <v>0</v>
      </c>
      <c r="F21" s="22">
        <v>10.606059999999999</v>
      </c>
      <c r="G21" s="22">
        <v>12.307689999999999</v>
      </c>
      <c r="H21" s="22">
        <v>17.74194</v>
      </c>
      <c r="I21" s="22">
        <v>17.74194</v>
      </c>
      <c r="J21" s="85"/>
    </row>
    <row r="22" spans="2:10">
      <c r="B22" s="87" t="s">
        <v>166</v>
      </c>
      <c r="C22" s="399"/>
      <c r="D22" s="400"/>
      <c r="E22" s="21">
        <v>1.4030113310567072</v>
      </c>
      <c r="F22" s="21">
        <v>2.5730037920677624</v>
      </c>
      <c r="G22" s="21">
        <v>19.372677720763917</v>
      </c>
      <c r="H22" s="21">
        <v>68.552040985893584</v>
      </c>
      <c r="I22" s="21">
        <v>68.552040985893584</v>
      </c>
      <c r="J22" s="85"/>
    </row>
    <row r="23" spans="2:10">
      <c r="B23" s="57" t="s">
        <v>167</v>
      </c>
      <c r="C23" s="399">
        <v>899</v>
      </c>
      <c r="D23" s="400">
        <v>4.3124264009042134E-4</v>
      </c>
      <c r="E23" s="22">
        <v>-9.5573440000000005</v>
      </c>
      <c r="F23" s="22">
        <v>-21.071120000000001</v>
      </c>
      <c r="G23" s="22">
        <v>-18.574459999999998</v>
      </c>
      <c r="H23" s="22">
        <v>-30.393750000000004</v>
      </c>
      <c r="I23" s="22">
        <v>-30.393750000000004</v>
      </c>
      <c r="J23" s="85"/>
    </row>
    <row r="24" spans="2:10">
      <c r="B24" s="57" t="s">
        <v>168</v>
      </c>
      <c r="C24" s="399">
        <v>1237</v>
      </c>
      <c r="D24" s="400">
        <v>5.9852786510835258E-3</v>
      </c>
      <c r="E24" s="22">
        <v>2.1927110000000001</v>
      </c>
      <c r="F24" s="22">
        <v>4.2765760000000004</v>
      </c>
      <c r="G24" s="22">
        <v>22.10679</v>
      </c>
      <c r="H24" s="22">
        <v>75.681139999999999</v>
      </c>
      <c r="I24" s="22">
        <v>75.681139999999999</v>
      </c>
      <c r="J24" s="85"/>
    </row>
    <row r="25" spans="2:10">
      <c r="B25" s="87" t="s">
        <v>169</v>
      </c>
      <c r="C25" s="399"/>
      <c r="D25" s="400"/>
      <c r="E25" s="21">
        <v>9.7634597152411793</v>
      </c>
      <c r="F25" s="21">
        <v>31.371859742459353</v>
      </c>
      <c r="G25" s="21">
        <v>56.573547370433396</v>
      </c>
      <c r="H25" s="21">
        <v>125.64012926442031</v>
      </c>
      <c r="I25" s="21">
        <v>125.64012926442031</v>
      </c>
      <c r="J25" s="85"/>
    </row>
    <row r="26" spans="2:10">
      <c r="B26" s="57" t="s">
        <v>170</v>
      </c>
      <c r="C26" s="399">
        <v>80</v>
      </c>
      <c r="D26" s="400">
        <v>5.4388120253816997E-5</v>
      </c>
      <c r="E26" s="22">
        <v>-1.2345680000000001</v>
      </c>
      <c r="F26" s="22">
        <v>5.2631579999999998</v>
      </c>
      <c r="G26" s="22">
        <v>11.11111</v>
      </c>
      <c r="H26" s="22">
        <v>9.5890409999999999</v>
      </c>
      <c r="I26" s="22">
        <v>9.5890409999999999</v>
      </c>
      <c r="J26" s="85"/>
    </row>
    <row r="27" spans="2:10">
      <c r="B27" s="57" t="s">
        <v>171</v>
      </c>
      <c r="C27" s="399">
        <v>8689</v>
      </c>
      <c r="D27" s="400">
        <v>1.358432121694695E-2</v>
      </c>
      <c r="E27" s="22">
        <v>10.575839999999999</v>
      </c>
      <c r="F27" s="22">
        <v>36.424729999999997</v>
      </c>
      <c r="G27" s="22">
        <v>68.393320000000003</v>
      </c>
      <c r="H27" s="22">
        <v>150.56780000000001</v>
      </c>
      <c r="I27" s="22">
        <v>150.56780000000001</v>
      </c>
      <c r="J27" s="85"/>
    </row>
    <row r="28" spans="2:10">
      <c r="B28" s="57" t="s">
        <v>172</v>
      </c>
      <c r="C28" s="399">
        <v>1344</v>
      </c>
      <c r="D28" s="400">
        <v>3.019152953454121E-3</v>
      </c>
      <c r="E28" s="22">
        <v>12</v>
      </c>
      <c r="F28" s="22">
        <v>21.885090000000002</v>
      </c>
      <c r="G28" s="22">
        <v>21.447839999999999</v>
      </c>
      <c r="H28" s="22">
        <v>52.707070000000002</v>
      </c>
      <c r="I28" s="22">
        <v>52.707070000000002</v>
      </c>
      <c r="J28" s="85"/>
    </row>
    <row r="29" spans="2:10">
      <c r="B29" s="57" t="s">
        <v>173</v>
      </c>
      <c r="C29" s="399">
        <v>12790</v>
      </c>
      <c r="D29" s="400">
        <v>3.2655223106400189E-4</v>
      </c>
      <c r="E29" s="22">
        <v>0</v>
      </c>
      <c r="F29" s="22">
        <v>0</v>
      </c>
      <c r="G29" s="22">
        <v>0</v>
      </c>
      <c r="H29" s="22">
        <v>1.618452</v>
      </c>
      <c r="I29" s="22">
        <v>1.618452</v>
      </c>
      <c r="J29" s="85"/>
    </row>
    <row r="30" spans="2:10">
      <c r="B30" s="57" t="s">
        <v>174</v>
      </c>
      <c r="C30" s="399">
        <v>1447</v>
      </c>
      <c r="D30" s="400">
        <v>0</v>
      </c>
      <c r="E30" s="22">
        <v>-1.497617</v>
      </c>
      <c r="F30" s="22">
        <v>4.8550719999999998</v>
      </c>
      <c r="G30" s="22">
        <v>10.96626</v>
      </c>
      <c r="H30" s="22">
        <v>8.2273750000000003</v>
      </c>
      <c r="I30" s="22">
        <v>8.2273750000000003</v>
      </c>
      <c r="J30" s="85"/>
    </row>
    <row r="31" spans="2:10">
      <c r="B31" s="57" t="s">
        <v>175</v>
      </c>
      <c r="C31" s="399">
        <v>125</v>
      </c>
      <c r="D31" s="400">
        <v>3.6562546789208425E-4</v>
      </c>
      <c r="E31" s="22">
        <v>-30.1676</v>
      </c>
      <c r="F31" s="22">
        <v>-46.120690000000003</v>
      </c>
      <c r="G31" s="22">
        <v>-35.233159999999998</v>
      </c>
      <c r="H31" s="22">
        <v>-70.238100000000003</v>
      </c>
      <c r="I31" s="22">
        <v>-70.238100000000003</v>
      </c>
      <c r="J31" s="85"/>
    </row>
    <row r="32" spans="2:10">
      <c r="B32" s="87" t="s">
        <v>176</v>
      </c>
      <c r="C32" s="399"/>
      <c r="D32" s="400"/>
      <c r="E32" s="22"/>
      <c r="F32" s="22"/>
      <c r="G32" s="22"/>
      <c r="H32" s="22"/>
      <c r="I32" s="22"/>
      <c r="J32" s="85"/>
    </row>
    <row r="33" spans="2:10">
      <c r="B33" s="57" t="s">
        <v>177</v>
      </c>
      <c r="C33" s="399">
        <v>1277</v>
      </c>
      <c r="D33" s="400">
        <v>3.2224207426928222E-4</v>
      </c>
      <c r="E33" s="22">
        <v>0.1568628</v>
      </c>
      <c r="F33" s="22">
        <v>7.3027339999999992</v>
      </c>
      <c r="G33" s="22">
        <v>7.3027339999999992</v>
      </c>
      <c r="H33" s="22">
        <v>13.015229999999999</v>
      </c>
      <c r="I33" s="22">
        <v>13.015229999999999</v>
      </c>
      <c r="J33" s="85"/>
    </row>
    <row r="34" spans="2:10">
      <c r="B34" s="57" t="s">
        <v>178</v>
      </c>
      <c r="C34" s="399">
        <v>890</v>
      </c>
      <c r="D34" s="400">
        <v>1.4611092342625494E-3</v>
      </c>
      <c r="E34" s="22">
        <v>1.5981730000000001</v>
      </c>
      <c r="F34" s="22">
        <v>4.705882352941182</v>
      </c>
      <c r="G34" s="22">
        <v>0</v>
      </c>
      <c r="H34" s="22">
        <v>0</v>
      </c>
      <c r="I34" s="22">
        <v>4.705882352941182</v>
      </c>
      <c r="J34" s="85"/>
    </row>
    <row r="35" spans="2:10">
      <c r="B35" s="87" t="s">
        <v>179</v>
      </c>
      <c r="C35" s="399"/>
      <c r="D35" s="400"/>
      <c r="E35" s="22"/>
      <c r="F35" s="22"/>
      <c r="G35" s="22"/>
      <c r="H35" s="22"/>
      <c r="I35" s="22"/>
      <c r="J35" s="85"/>
    </row>
    <row r="36" spans="2:10" ht="14.25" thickBot="1">
      <c r="B36" s="57" t="s">
        <v>180</v>
      </c>
      <c r="C36" s="399">
        <v>900</v>
      </c>
      <c r="D36" s="400">
        <v>1.1677402756932933E-5</v>
      </c>
      <c r="E36" s="22">
        <v>0</v>
      </c>
      <c r="F36" s="391">
        <v>0</v>
      </c>
      <c r="G36" s="391">
        <v>0</v>
      </c>
      <c r="H36" s="391">
        <v>0</v>
      </c>
      <c r="I36" s="391">
        <v>0</v>
      </c>
      <c r="J36" s="85"/>
    </row>
    <row r="37" spans="2:10">
      <c r="B37" s="401"/>
      <c r="C37" s="402"/>
      <c r="D37" s="403"/>
      <c r="E37" s="401"/>
      <c r="F37" s="404"/>
      <c r="G37" s="404"/>
      <c r="H37" s="404"/>
      <c r="I37" s="404"/>
      <c r="J37" s="85"/>
    </row>
    <row r="38" spans="2:10">
      <c r="B38" s="395" t="s">
        <v>181</v>
      </c>
      <c r="C38" s="396"/>
      <c r="D38" s="400"/>
      <c r="E38" s="398">
        <v>8.4967319999999997</v>
      </c>
      <c r="F38" s="398">
        <v>6.8110489999999997</v>
      </c>
      <c r="G38" s="398">
        <v>15.355930000000001</v>
      </c>
      <c r="H38" s="398">
        <v>19.529330000000002</v>
      </c>
      <c r="I38" s="398">
        <v>19.529330000000002</v>
      </c>
      <c r="J38" s="85"/>
    </row>
    <row r="39" spans="2:10">
      <c r="B39" s="388" t="s">
        <v>182</v>
      </c>
      <c r="C39" s="396"/>
      <c r="D39" s="400"/>
      <c r="E39" s="389">
        <v>8.4967319999999997</v>
      </c>
      <c r="F39" s="389">
        <v>6.8110489999999997</v>
      </c>
      <c r="G39" s="389">
        <v>15.355930000000001</v>
      </c>
      <c r="H39" s="389">
        <v>19.529330000000002</v>
      </c>
      <c r="I39" s="389">
        <v>19.529330000000002</v>
      </c>
      <c r="J39" s="85"/>
    </row>
    <row r="40" spans="2:10" ht="14.25" thickBot="1">
      <c r="B40" s="405" t="s">
        <v>183</v>
      </c>
      <c r="C40" s="406">
        <v>6806</v>
      </c>
      <c r="D40" s="407">
        <v>1.4856707306804504E-2</v>
      </c>
      <c r="E40" s="408">
        <v>8.4967319999999997</v>
      </c>
      <c r="F40" s="408">
        <v>6.8110489999999997</v>
      </c>
      <c r="G40" s="408">
        <v>15.355930000000001</v>
      </c>
      <c r="H40" s="408">
        <v>19.529330000000002</v>
      </c>
      <c r="I40" s="408">
        <v>19.529330000000002</v>
      </c>
      <c r="J40" s="85"/>
    </row>
    <row r="41" spans="2:10">
      <c r="B41" s="401"/>
      <c r="C41" s="402"/>
      <c r="D41" s="403"/>
      <c r="E41" s="401"/>
      <c r="F41" s="404"/>
      <c r="G41" s="404"/>
      <c r="H41" s="404"/>
      <c r="I41" s="404"/>
      <c r="J41" s="85"/>
    </row>
    <row r="42" spans="2:10">
      <c r="B42" s="395" t="s">
        <v>184</v>
      </c>
      <c r="C42" s="396"/>
      <c r="D42" s="397"/>
      <c r="E42" s="398">
        <v>8.581754245275576</v>
      </c>
      <c r="F42" s="398">
        <v>22.531462691892308</v>
      </c>
      <c r="G42" s="398">
        <v>23.226964412855938</v>
      </c>
      <c r="H42" s="398">
        <v>51.206585720792162</v>
      </c>
      <c r="I42" s="398">
        <v>51.206585720792162</v>
      </c>
      <c r="J42" s="85"/>
    </row>
    <row r="43" spans="2:10">
      <c r="B43" s="388" t="s">
        <v>185</v>
      </c>
      <c r="C43" s="396"/>
      <c r="D43" s="397"/>
      <c r="E43" s="389">
        <v>8.581754245275576</v>
      </c>
      <c r="F43" s="389">
        <v>22.531462691892308</v>
      </c>
      <c r="G43" s="389">
        <v>23.226964412855938</v>
      </c>
      <c r="H43" s="389">
        <v>51.206585720792162</v>
      </c>
      <c r="I43" s="389">
        <v>51.206585720792162</v>
      </c>
      <c r="J43" s="85"/>
    </row>
    <row r="44" spans="2:10">
      <c r="B44" s="390" t="s">
        <v>186</v>
      </c>
      <c r="C44" s="396">
        <v>65172</v>
      </c>
      <c r="D44" s="400">
        <v>0.43622458789357771</v>
      </c>
      <c r="E44" s="391">
        <v>9.5751299999999997</v>
      </c>
      <c r="F44" s="391">
        <v>22.299160000000001</v>
      </c>
      <c r="G44" s="391">
        <v>21.670470000000002</v>
      </c>
      <c r="H44" s="391">
        <v>46.084350000000001</v>
      </c>
      <c r="I44" s="391">
        <v>46.084350000000001</v>
      </c>
      <c r="J44" s="85"/>
    </row>
    <row r="45" spans="2:10">
      <c r="B45" s="390" t="s">
        <v>187</v>
      </c>
      <c r="C45" s="396">
        <v>1016</v>
      </c>
      <c r="D45" s="400">
        <v>1.2701828630284233E-2</v>
      </c>
      <c r="E45" s="391">
        <v>-6.7033979999999991</v>
      </c>
      <c r="F45" s="391">
        <v>34.926960000000001</v>
      </c>
      <c r="G45" s="391">
        <v>85.40146</v>
      </c>
      <c r="H45" s="391">
        <v>268.20190000000002</v>
      </c>
      <c r="I45" s="391">
        <v>268.20190000000002</v>
      </c>
      <c r="J45" s="85"/>
    </row>
    <row r="46" spans="2:10">
      <c r="B46" s="390" t="s">
        <v>188</v>
      </c>
      <c r="C46" s="396">
        <v>23</v>
      </c>
      <c r="D46" s="400">
        <v>1.1816090833769328E-4</v>
      </c>
      <c r="E46" s="391">
        <v>-23.33333</v>
      </c>
      <c r="F46" s="391">
        <v>-14.814810000000001</v>
      </c>
      <c r="G46" s="391">
        <v>-34.285710000000002</v>
      </c>
      <c r="H46" s="391">
        <v>-54.901960000000003</v>
      </c>
      <c r="I46" s="391">
        <v>-54.901960000000003</v>
      </c>
      <c r="J46" s="85"/>
    </row>
    <row r="47" spans="2:10">
      <c r="B47" s="390" t="s">
        <v>189</v>
      </c>
      <c r="C47" s="396">
        <v>1037</v>
      </c>
      <c r="D47" s="400">
        <v>5.5150330334947299E-4</v>
      </c>
      <c r="E47" s="391">
        <v>-13.870430000000001</v>
      </c>
      <c r="F47" s="391">
        <v>1.3685240000000001</v>
      </c>
      <c r="G47" s="391">
        <v>12.35103</v>
      </c>
      <c r="H47" s="391">
        <v>191.2921</v>
      </c>
      <c r="I47" s="391">
        <v>191.2921</v>
      </c>
      <c r="J47" s="85"/>
    </row>
    <row r="48" spans="2:10">
      <c r="B48" s="390" t="s">
        <v>190</v>
      </c>
      <c r="C48" s="396">
        <v>993</v>
      </c>
      <c r="D48" s="400">
        <v>1.582413582880571E-3</v>
      </c>
      <c r="E48" s="391">
        <v>-12.046060000000001</v>
      </c>
      <c r="F48" s="391">
        <v>-2.0710060000000001</v>
      </c>
      <c r="G48" s="391">
        <v>31.872509999999998</v>
      </c>
      <c r="H48" s="391">
        <v>89.142859999999999</v>
      </c>
      <c r="I48" s="391">
        <v>89.142859999999999</v>
      </c>
      <c r="J48" s="85"/>
    </row>
    <row r="49" spans="2:10">
      <c r="B49" s="390" t="s">
        <v>191</v>
      </c>
      <c r="C49" s="396">
        <v>312</v>
      </c>
      <c r="D49" s="400">
        <v>1.4768454534138139E-3</v>
      </c>
      <c r="E49" s="391">
        <v>-9.8265899999999995</v>
      </c>
      <c r="F49" s="391">
        <v>14.285709999999998</v>
      </c>
      <c r="G49" s="391">
        <v>81.395349999999993</v>
      </c>
      <c r="H49" s="392">
        <v>194.33959999999999</v>
      </c>
      <c r="I49" s="391">
        <v>194.33959999999999</v>
      </c>
      <c r="J49" s="85"/>
    </row>
    <row r="50" spans="2:10">
      <c r="B50" s="390" t="s">
        <v>209</v>
      </c>
      <c r="C50" s="396">
        <v>537</v>
      </c>
      <c r="D50" s="400">
        <v>6.128086804983126E-4</v>
      </c>
      <c r="E50" s="391">
        <v>-4.9557520000000004</v>
      </c>
      <c r="F50" s="391">
        <v>-8.0479450000000003</v>
      </c>
      <c r="G50" s="391">
        <v>51.267600000000002</v>
      </c>
      <c r="H50" s="392">
        <v>206.8571</v>
      </c>
      <c r="I50" s="391">
        <v>206.8571</v>
      </c>
      <c r="J50" s="85"/>
    </row>
    <row r="51" spans="2:10" ht="14.25" thickBot="1">
      <c r="B51" s="405" t="s">
        <v>192</v>
      </c>
      <c r="C51" s="406">
        <v>6199</v>
      </c>
      <c r="D51" s="407">
        <v>1.2898908233288464E-2</v>
      </c>
      <c r="E51" s="408">
        <v>-3.4276390000000005</v>
      </c>
      <c r="F51" s="408">
        <v>24.843540000000001</v>
      </c>
      <c r="G51" s="408">
        <v>6.5802160000000001</v>
      </c>
      <c r="H51" s="408">
        <v>-22.699829999999999</v>
      </c>
      <c r="I51" s="408">
        <v>-22.699829999999999</v>
      </c>
      <c r="J51" s="85"/>
    </row>
    <row r="52" spans="2:10">
      <c r="B52" s="393"/>
      <c r="C52" s="396"/>
      <c r="D52" s="397"/>
      <c r="E52" s="393"/>
      <c r="F52" s="394"/>
      <c r="G52" s="394"/>
      <c r="H52" s="394"/>
      <c r="I52" s="394"/>
      <c r="J52" s="85"/>
    </row>
    <row r="53" spans="2:10">
      <c r="B53" s="409" t="s">
        <v>193</v>
      </c>
      <c r="C53" s="399"/>
      <c r="D53" s="400"/>
      <c r="E53" s="410">
        <v>4.0299452784241456</v>
      </c>
      <c r="F53" s="410">
        <v>14.848636884512262</v>
      </c>
      <c r="G53" s="410">
        <v>31.32164672919869</v>
      </c>
      <c r="H53" s="410">
        <v>54.931030880190214</v>
      </c>
      <c r="I53" s="410">
        <v>54.931030880190214</v>
      </c>
      <c r="J53" s="85"/>
    </row>
    <row r="54" spans="2:10">
      <c r="B54" s="409" t="s">
        <v>194</v>
      </c>
      <c r="C54" s="399"/>
      <c r="D54" s="400"/>
      <c r="E54" s="23"/>
      <c r="F54" s="23"/>
      <c r="G54" s="23"/>
      <c r="H54" s="23"/>
      <c r="I54" s="23"/>
      <c r="J54" s="85"/>
    </row>
    <row r="55" spans="2:10">
      <c r="B55" s="87" t="s">
        <v>195</v>
      </c>
      <c r="C55" s="411"/>
      <c r="D55" s="400"/>
      <c r="E55" s="21">
        <v>-0.54894180000000004</v>
      </c>
      <c r="F55" s="21">
        <v>22.311699999999998</v>
      </c>
      <c r="G55" s="21">
        <v>41.139479999999999</v>
      </c>
      <c r="H55" s="21">
        <v>70.407939999999996</v>
      </c>
      <c r="I55" s="21">
        <v>70.407939999999996</v>
      </c>
      <c r="J55" s="85"/>
    </row>
    <row r="56" spans="2:10">
      <c r="B56" s="57" t="s">
        <v>196</v>
      </c>
      <c r="C56" s="399">
        <v>15037</v>
      </c>
      <c r="D56" s="400">
        <v>1.5957606053540858E-2</v>
      </c>
      <c r="E56" s="22">
        <v>-0.54894180000000004</v>
      </c>
      <c r="F56" s="22">
        <v>22.311699999999998</v>
      </c>
      <c r="G56" s="22">
        <v>41.139479999999999</v>
      </c>
      <c r="H56" s="22">
        <v>70.407939999999996</v>
      </c>
      <c r="I56" s="22">
        <v>70.407939999999996</v>
      </c>
      <c r="J56" s="85"/>
    </row>
    <row r="57" spans="2:10">
      <c r="B57" s="409" t="s">
        <v>197</v>
      </c>
      <c r="C57" s="399"/>
      <c r="D57" s="400"/>
      <c r="E57" s="23"/>
      <c r="F57" s="23"/>
      <c r="G57" s="23"/>
      <c r="H57" s="23"/>
      <c r="I57" s="23"/>
      <c r="J57" s="85"/>
    </row>
    <row r="58" spans="2:10">
      <c r="B58" s="87" t="s">
        <v>198</v>
      </c>
      <c r="C58" s="411"/>
      <c r="D58" s="400"/>
      <c r="E58" s="21">
        <v>-0.92092090000000004</v>
      </c>
      <c r="F58" s="21">
        <v>45.046889999999998</v>
      </c>
      <c r="G58" s="21">
        <v>58.57097000000001</v>
      </c>
      <c r="H58" s="21">
        <v>51.530860000000004</v>
      </c>
      <c r="I58" s="21">
        <v>51.530860000000004</v>
      </c>
      <c r="J58" s="85"/>
    </row>
    <row r="59" spans="2:10">
      <c r="B59" s="57" t="s">
        <v>199</v>
      </c>
      <c r="C59" s="399">
        <v>4949</v>
      </c>
      <c r="D59" s="400">
        <v>2.8055903216772948E-3</v>
      </c>
      <c r="E59" s="22">
        <v>-0.92092090000000015</v>
      </c>
      <c r="F59" s="22">
        <v>45.046889999999998</v>
      </c>
      <c r="G59" s="22">
        <v>58.570970000000003</v>
      </c>
      <c r="H59" s="22">
        <v>51.530860000000004</v>
      </c>
      <c r="I59" s="22">
        <v>51.530860000000004</v>
      </c>
      <c r="J59" s="85"/>
    </row>
    <row r="60" spans="2:10">
      <c r="B60" s="87" t="s">
        <v>200</v>
      </c>
      <c r="C60" s="411"/>
      <c r="D60" s="400"/>
      <c r="E60" s="21">
        <v>-5.8644069999999999</v>
      </c>
      <c r="F60" s="21">
        <v>-16.531410000000001</v>
      </c>
      <c r="G60" s="21">
        <v>-15.154290000000001</v>
      </c>
      <c r="H60" s="21">
        <v>-12.103809999999999</v>
      </c>
      <c r="I60" s="21">
        <v>-12.103809999999999</v>
      </c>
      <c r="J60" s="85"/>
    </row>
    <row r="61" spans="2:10">
      <c r="B61" s="57" t="s">
        <v>201</v>
      </c>
      <c r="C61" s="399">
        <v>5554</v>
      </c>
      <c r="D61" s="400">
        <v>2.0359984900755407E-3</v>
      </c>
      <c r="E61" s="22">
        <v>-5.8644069999999999</v>
      </c>
      <c r="F61" s="22">
        <v>-16.531410000000001</v>
      </c>
      <c r="G61" s="22">
        <v>-15.154290000000001</v>
      </c>
      <c r="H61" s="22">
        <v>-12.103809999999999</v>
      </c>
      <c r="I61" s="22">
        <v>-12.103809999999999</v>
      </c>
      <c r="J61" s="85"/>
    </row>
    <row r="62" spans="2:10">
      <c r="B62" s="409" t="s">
        <v>202</v>
      </c>
      <c r="C62" s="399"/>
      <c r="D62" s="400"/>
      <c r="E62" s="23"/>
      <c r="F62" s="23"/>
      <c r="G62" s="23"/>
      <c r="H62" s="23"/>
      <c r="I62" s="23"/>
      <c r="J62" s="85"/>
    </row>
    <row r="63" spans="2:10">
      <c r="B63" s="87" t="s">
        <v>203</v>
      </c>
      <c r="C63" s="411"/>
      <c r="D63" s="400"/>
      <c r="E63" s="21">
        <v>5.0778911174778054</v>
      </c>
      <c r="F63" s="60">
        <v>-6.071411708026341</v>
      </c>
      <c r="G63" s="60">
        <v>-7.4361586807331399</v>
      </c>
      <c r="H63" s="60">
        <v>51.892978933941357</v>
      </c>
      <c r="I63" s="60">
        <v>51.892978933941357</v>
      </c>
      <c r="J63" s="85"/>
    </row>
    <row r="64" spans="2:10">
      <c r="B64" s="57" t="s">
        <v>204</v>
      </c>
      <c r="C64" s="399">
        <v>175</v>
      </c>
      <c r="D64" s="400">
        <v>1.5403164373348908E-5</v>
      </c>
      <c r="E64" s="22">
        <v>-2.7777780000000001</v>
      </c>
      <c r="F64" s="22">
        <v>-2.7777780000000001</v>
      </c>
      <c r="G64" s="22">
        <v>6.9444450000000009</v>
      </c>
      <c r="H64" s="22">
        <v>21.069179999999999</v>
      </c>
      <c r="I64" s="22">
        <v>21.069179999999999</v>
      </c>
      <c r="J64" s="85"/>
    </row>
    <row r="65" spans="2:10">
      <c r="B65" s="57" t="s">
        <v>205</v>
      </c>
      <c r="C65" s="399">
        <v>5225</v>
      </c>
      <c r="D65" s="400">
        <v>1.1410042725688609E-2</v>
      </c>
      <c r="E65" s="22">
        <v>5.0884960000000001</v>
      </c>
      <c r="F65" s="22">
        <v>-6.0758580000000002</v>
      </c>
      <c r="G65" s="22">
        <v>-7.455572000000001</v>
      </c>
      <c r="H65" s="22">
        <v>51.93459</v>
      </c>
      <c r="I65" s="22">
        <v>51.93459</v>
      </c>
      <c r="J65" s="85"/>
    </row>
    <row r="66" spans="2:10">
      <c r="B66" s="409" t="s">
        <v>206</v>
      </c>
      <c r="C66" s="399"/>
      <c r="D66" s="400"/>
      <c r="E66" s="23"/>
      <c r="F66" s="23"/>
      <c r="G66" s="23"/>
      <c r="H66" s="23"/>
      <c r="I66" s="23"/>
      <c r="J66" s="85"/>
    </row>
    <row r="67" spans="2:10">
      <c r="B67" s="87" t="s">
        <v>207</v>
      </c>
      <c r="C67" s="399"/>
      <c r="D67" s="400"/>
      <c r="E67" s="21">
        <v>5.7313859999999996</v>
      </c>
      <c r="F67" s="60">
        <v>16.620979999999999</v>
      </c>
      <c r="G67" s="60">
        <v>36.76474000000001</v>
      </c>
      <c r="H67" s="60">
        <v>53.746279999999999</v>
      </c>
      <c r="I67" s="60">
        <v>53.746279999999999</v>
      </c>
      <c r="J67" s="85"/>
    </row>
    <row r="68" spans="2:10">
      <c r="B68" s="57" t="s">
        <v>208</v>
      </c>
      <c r="C68" s="399">
        <v>20846</v>
      </c>
      <c r="D68" s="400">
        <v>5.5911331501730575E-2</v>
      </c>
      <c r="E68" s="22">
        <v>5.7313859999999996</v>
      </c>
      <c r="F68" s="22">
        <v>16.620979999999999</v>
      </c>
      <c r="G68" s="22">
        <v>36.764740000000003</v>
      </c>
      <c r="H68" s="22">
        <v>53.746279999999999</v>
      </c>
      <c r="I68" s="22">
        <v>53.746279999999999</v>
      </c>
      <c r="J68" s="85">
        <f>+I70-G70</f>
        <v>0</v>
      </c>
    </row>
    <row r="69" spans="2:10">
      <c r="B69" s="395"/>
      <c r="C69" s="396"/>
      <c r="D69" s="397"/>
      <c r="E69" s="398"/>
      <c r="F69" s="398"/>
      <c r="G69" s="398"/>
      <c r="H69" s="398"/>
      <c r="I69" s="398"/>
    </row>
    <row r="70" spans="2:10">
      <c r="B70" s="62" t="s">
        <v>97</v>
      </c>
    </row>
    <row r="72" spans="2:10">
      <c r="D72" s="101"/>
    </row>
    <row r="75" spans="2:10">
      <c r="B75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42578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1" t="s">
        <v>0</v>
      </c>
      <c r="F11" s="432"/>
      <c r="G11" s="432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129</v>
      </c>
      <c r="F12" s="119"/>
      <c r="G12" s="119" t="s">
        <v>138</v>
      </c>
      <c r="H12" s="119"/>
      <c r="I12" s="119"/>
      <c r="J12" s="120"/>
      <c r="K12" s="119"/>
      <c r="L12" s="121"/>
      <c r="N12" s="119"/>
      <c r="O12" s="434" t="s">
        <v>122</v>
      </c>
      <c r="P12" s="434"/>
      <c r="Q12" s="434"/>
      <c r="R12" s="435"/>
      <c r="S12" s="114"/>
    </row>
    <row r="13" spans="4:20" ht="15.75">
      <c r="D13" s="113"/>
      <c r="E13" s="122" t="s">
        <v>132</v>
      </c>
      <c r="F13" s="123"/>
      <c r="G13" s="123" t="s">
        <v>140</v>
      </c>
      <c r="H13" s="123"/>
      <c r="I13" s="123"/>
      <c r="J13" s="120"/>
      <c r="K13" s="123"/>
      <c r="L13" s="124"/>
      <c r="N13" s="123"/>
      <c r="O13" s="123" t="s">
        <v>96</v>
      </c>
      <c r="P13" s="413"/>
      <c r="Q13" s="123"/>
      <c r="R13" s="125"/>
      <c r="S13" s="114"/>
      <c r="T13" s="113"/>
    </row>
    <row r="14" spans="4:20" ht="15.75">
      <c r="D14" s="113"/>
      <c r="E14" s="126" t="s">
        <v>130</v>
      </c>
      <c r="F14" s="127"/>
      <c r="G14" s="127" t="s">
        <v>139</v>
      </c>
      <c r="H14" s="127"/>
      <c r="I14" s="127"/>
      <c r="J14" s="127"/>
      <c r="K14" s="127"/>
      <c r="L14" s="128"/>
      <c r="M14" s="128"/>
      <c r="N14" s="127"/>
      <c r="O14" s="414" t="s">
        <v>123</v>
      </c>
      <c r="P14" s="414"/>
      <c r="Q14" s="127"/>
      <c r="R14" s="129"/>
      <c r="S14" s="114"/>
    </row>
    <row r="15" spans="4:20">
      <c r="D15" s="113"/>
      <c r="S15" s="114"/>
    </row>
    <row r="16" spans="4:20" ht="21">
      <c r="D16" s="113"/>
      <c r="E16" s="433" t="s">
        <v>1</v>
      </c>
      <c r="F16" s="433"/>
      <c r="G16" s="433"/>
      <c r="H16" s="433"/>
      <c r="I16" s="433"/>
      <c r="J16" s="433"/>
      <c r="K16" s="433"/>
      <c r="L16" s="433"/>
      <c r="M16" s="433"/>
      <c r="N16" s="430">
        <v>44561</v>
      </c>
      <c r="O16" s="430"/>
      <c r="P16" s="430"/>
      <c r="Q16" s="430"/>
      <c r="R16" s="430"/>
      <c r="S16" s="114"/>
    </row>
    <row r="17" spans="4:19">
      <c r="D17" s="113"/>
      <c r="E17" s="427"/>
      <c r="F17" s="427"/>
      <c r="G17" s="427"/>
      <c r="H17" s="427"/>
      <c r="I17" s="427"/>
      <c r="J17" s="427"/>
      <c r="K17" s="427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27"/>
      <c r="F18" s="427"/>
      <c r="G18" s="427"/>
      <c r="H18" s="427"/>
      <c r="I18" s="427"/>
      <c r="J18" s="427"/>
      <c r="K18" s="427"/>
      <c r="L18" s="130"/>
      <c r="N18" s="428" t="s">
        <v>5</v>
      </c>
      <c r="O18" s="428"/>
      <c r="Q18" s="428" t="s">
        <v>2</v>
      </c>
      <c r="R18" s="428"/>
      <c r="S18" s="114"/>
    </row>
    <row r="19" spans="4:19" ht="13.5" customHeight="1">
      <c r="D19" s="113"/>
      <c r="E19" s="427"/>
      <c r="F19" s="427"/>
      <c r="G19" s="427"/>
      <c r="H19" s="427"/>
      <c r="I19" s="427"/>
      <c r="J19" s="427"/>
      <c r="K19" s="427"/>
      <c r="L19" s="130"/>
      <c r="N19" s="428"/>
      <c r="O19" s="428"/>
      <c r="Q19" s="428"/>
      <c r="R19" s="428"/>
      <c r="S19" s="114"/>
    </row>
    <row r="20" spans="4:19">
      <c r="D20" s="113"/>
      <c r="E20" s="427"/>
      <c r="F20" s="427"/>
      <c r="G20" s="427"/>
      <c r="H20" s="427"/>
      <c r="I20" s="427"/>
      <c r="J20" s="427"/>
      <c r="K20" s="427"/>
      <c r="L20" s="130"/>
      <c r="M20" s="130"/>
      <c r="N20" s="130"/>
      <c r="O20" s="130"/>
      <c r="P20" s="130"/>
      <c r="Q20" s="130"/>
      <c r="R20" s="130"/>
      <c r="S20" s="114"/>
    </row>
    <row r="21" spans="4:19" ht="13.35" customHeight="1">
      <c r="D21" s="113"/>
      <c r="E21" s="427"/>
      <c r="F21" s="427"/>
      <c r="G21" s="427"/>
      <c r="H21" s="427"/>
      <c r="I21" s="427"/>
      <c r="J21" s="427"/>
      <c r="K21" s="427"/>
      <c r="L21" s="130"/>
      <c r="M21" s="131"/>
      <c r="N21" s="131"/>
      <c r="O21" s="130"/>
      <c r="Q21" s="417" t="s">
        <v>30</v>
      </c>
      <c r="R21" s="417"/>
      <c r="S21" s="114"/>
    </row>
    <row r="22" spans="4:19" ht="15">
      <c r="D22" s="113"/>
      <c r="E22" s="427"/>
      <c r="F22" s="427"/>
      <c r="G22" s="427"/>
      <c r="H22" s="427"/>
      <c r="I22" s="427"/>
      <c r="J22" s="427"/>
      <c r="K22" s="427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27"/>
      <c r="F23" s="427"/>
      <c r="G23" s="427"/>
      <c r="H23" s="427"/>
      <c r="I23" s="427"/>
      <c r="J23" s="427"/>
      <c r="K23" s="427"/>
      <c r="L23" s="130"/>
      <c r="N23" s="429" t="s">
        <v>4</v>
      </c>
      <c r="O23" s="429"/>
      <c r="Q23" s="428" t="s">
        <v>3</v>
      </c>
      <c r="R23" s="428"/>
      <c r="S23" s="114"/>
    </row>
    <row r="24" spans="4:19" ht="13.35" customHeight="1">
      <c r="D24" s="113"/>
      <c r="E24" s="427"/>
      <c r="F24" s="427"/>
      <c r="G24" s="427"/>
      <c r="H24" s="427"/>
      <c r="I24" s="427"/>
      <c r="J24" s="427"/>
      <c r="K24" s="427"/>
      <c r="L24" s="130"/>
      <c r="N24" s="429"/>
      <c r="O24" s="429"/>
      <c r="Q24" s="428"/>
      <c r="R24" s="428"/>
      <c r="S24" s="114"/>
    </row>
    <row r="25" spans="4:19" ht="13.35" customHeight="1">
      <c r="D25" s="113"/>
      <c r="E25" s="427"/>
      <c r="F25" s="427"/>
      <c r="G25" s="427"/>
      <c r="H25" s="427"/>
      <c r="I25" s="427"/>
      <c r="J25" s="427"/>
      <c r="K25" s="427"/>
      <c r="L25" s="130"/>
      <c r="N25" s="132"/>
      <c r="O25" s="132"/>
      <c r="S25" s="114"/>
    </row>
    <row r="26" spans="4:19" ht="13.35" customHeight="1">
      <c r="D26" s="113"/>
      <c r="E26" s="427"/>
      <c r="F26" s="427"/>
      <c r="G26" s="427"/>
      <c r="H26" s="427"/>
      <c r="I26" s="427"/>
      <c r="J26" s="427"/>
      <c r="K26" s="427"/>
      <c r="L26" s="130"/>
      <c r="N26" s="417" t="s">
        <v>57</v>
      </c>
      <c r="O26" s="417"/>
      <c r="Q26" s="417" t="s">
        <v>91</v>
      </c>
      <c r="R26" s="417"/>
      <c r="S26" s="114"/>
    </row>
    <row r="27" spans="4:19">
      <c r="D27" s="113"/>
      <c r="E27" s="427"/>
      <c r="F27" s="427"/>
      <c r="G27" s="427"/>
      <c r="H27" s="427"/>
      <c r="I27" s="427"/>
      <c r="J27" s="427"/>
      <c r="K27" s="427"/>
      <c r="L27" s="130"/>
      <c r="Q27" s="130"/>
      <c r="R27" s="130"/>
      <c r="S27" s="114"/>
    </row>
    <row r="28" spans="4:19" ht="13.35" customHeight="1">
      <c r="D28" s="113"/>
      <c r="E28" s="427"/>
      <c r="F28" s="427"/>
      <c r="G28" s="427"/>
      <c r="H28" s="427"/>
      <c r="I28" s="427"/>
      <c r="J28" s="427"/>
      <c r="K28" s="427"/>
      <c r="L28" s="130"/>
      <c r="N28" s="417" t="s">
        <v>58</v>
      </c>
      <c r="O28" s="417"/>
      <c r="Q28" s="417" t="s">
        <v>62</v>
      </c>
      <c r="R28" s="417"/>
      <c r="S28" s="114"/>
    </row>
    <row r="29" spans="4:19" ht="13.35" customHeight="1">
      <c r="D29" s="113"/>
      <c r="E29" s="427"/>
      <c r="F29" s="427"/>
      <c r="G29" s="427"/>
      <c r="H29" s="427"/>
      <c r="I29" s="427"/>
      <c r="J29" s="427"/>
      <c r="K29" s="427"/>
      <c r="L29" s="130"/>
      <c r="O29" s="130"/>
      <c r="S29" s="114"/>
    </row>
    <row r="30" spans="4:19" ht="13.35" customHeight="1">
      <c r="D30" s="113"/>
      <c r="E30" s="427"/>
      <c r="F30" s="427"/>
      <c r="G30" s="427"/>
      <c r="H30" s="427"/>
      <c r="I30" s="427"/>
      <c r="J30" s="427"/>
      <c r="K30" s="427"/>
      <c r="L30" s="130"/>
      <c r="O30" s="130"/>
      <c r="Q30" s="417" t="s">
        <v>17</v>
      </c>
      <c r="R30" s="417"/>
      <c r="S30" s="114"/>
    </row>
    <row r="31" spans="4:19" ht="13.35" customHeight="1">
      <c r="D31" s="113"/>
      <c r="E31" s="427"/>
      <c r="F31" s="427"/>
      <c r="G31" s="427"/>
      <c r="H31" s="427"/>
      <c r="I31" s="427"/>
      <c r="J31" s="427"/>
      <c r="K31" s="427"/>
      <c r="L31" s="130"/>
      <c r="O31" s="130"/>
      <c r="P31" s="130"/>
      <c r="Q31" s="130"/>
      <c r="R31" s="130"/>
      <c r="S31" s="114"/>
    </row>
    <row r="32" spans="4:19">
      <c r="D32" s="113"/>
      <c r="E32" s="427"/>
      <c r="F32" s="427"/>
      <c r="G32" s="427"/>
      <c r="H32" s="427"/>
      <c r="I32" s="427"/>
      <c r="J32" s="427"/>
      <c r="K32" s="427"/>
      <c r="L32" s="130"/>
      <c r="O32" s="130"/>
      <c r="P32" s="130"/>
      <c r="Q32" s="130"/>
      <c r="R32" s="130"/>
      <c r="S32" s="114"/>
    </row>
    <row r="33" spans="4:25">
      <c r="D33" s="113"/>
      <c r="E33" s="427"/>
      <c r="F33" s="427"/>
      <c r="G33" s="427"/>
      <c r="H33" s="427"/>
      <c r="I33" s="427"/>
      <c r="J33" s="427"/>
      <c r="K33" s="427"/>
      <c r="L33" s="130"/>
      <c r="M33" s="130"/>
      <c r="N33" s="130"/>
      <c r="O33" s="130"/>
      <c r="P33" s="130"/>
      <c r="Q33" s="130"/>
      <c r="R33" s="130"/>
      <c r="S33" s="114"/>
    </row>
    <row r="34" spans="4:25" ht="13.35" customHeight="1">
      <c r="D34" s="113"/>
      <c r="E34" s="427"/>
      <c r="F34" s="427"/>
      <c r="G34" s="427"/>
      <c r="H34" s="427"/>
      <c r="I34" s="427"/>
      <c r="J34" s="427"/>
      <c r="K34" s="427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18" t="s">
        <v>210</v>
      </c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20"/>
      <c r="S35" s="114"/>
    </row>
    <row r="36" spans="4:25" ht="13.35" customHeight="1">
      <c r="D36" s="113"/>
      <c r="E36" s="421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3"/>
      <c r="S36" s="114"/>
    </row>
    <row r="37" spans="4:25" ht="12.75" customHeight="1">
      <c r="D37" s="113"/>
      <c r="E37" s="421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114"/>
    </row>
    <row r="38" spans="4:25" ht="12.75" customHeight="1">
      <c r="D38" s="113"/>
      <c r="E38" s="421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114"/>
    </row>
    <row r="39" spans="4:25" ht="12.75" customHeight="1">
      <c r="D39" s="113"/>
      <c r="E39" s="421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1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3"/>
      <c r="S40" s="114"/>
      <c r="U40" s="105"/>
      <c r="V40" s="105"/>
      <c r="W40" s="105"/>
      <c r="X40" s="105"/>
      <c r="Y40" s="105"/>
    </row>
    <row r="41" spans="4:25" ht="13.35" customHeight="1">
      <c r="D41" s="113"/>
      <c r="E41" s="421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3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1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3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1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3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1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3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1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3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1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3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1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3"/>
      <c r="S47" s="114"/>
    </row>
    <row r="48" spans="4:25" ht="12.75" customHeight="1">
      <c r="D48" s="113"/>
      <c r="E48" s="421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3"/>
      <c r="S48" s="114"/>
    </row>
    <row r="49" spans="4:19" ht="12.75" customHeight="1">
      <c r="D49" s="113"/>
      <c r="E49" s="421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3"/>
      <c r="S49" s="114"/>
    </row>
    <row r="50" spans="4:19" ht="12.75" customHeight="1">
      <c r="D50" s="113"/>
      <c r="E50" s="421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3"/>
      <c r="S50" s="114"/>
    </row>
    <row r="51" spans="4:19" ht="12.75" customHeight="1">
      <c r="D51" s="113"/>
      <c r="E51" s="421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3"/>
      <c r="S51" s="114"/>
    </row>
    <row r="52" spans="4:19" ht="12.75" customHeight="1">
      <c r="D52" s="113"/>
      <c r="E52" s="421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3"/>
      <c r="S52" s="114"/>
    </row>
    <row r="53" spans="4:19" ht="12.75" customHeight="1">
      <c r="D53" s="113"/>
      <c r="E53" s="424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6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E14" r:id="rId1" display="eric@ijg.net" xr:uid="{00000000-0004-0000-0100-000002000000}"/>
    <hyperlink ref="G14" r:id="rId2" display="dylan@ijg.net" xr:uid="{00000000-0004-0000-0100-000003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3" xr:uid="{80843B48-7EA6-43A2-A130-AEF307443F41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42578125" style="1" customWidth="1"/>
    <col min="3" max="3" width="15.42578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3" t="s">
        <v>5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6" t="s">
        <v>7</v>
      </c>
      <c r="S2" s="436"/>
    </row>
    <row r="3" spans="2:19" ht="14.25" thickBot="1"/>
    <row r="4" spans="2:19" ht="15.75">
      <c r="B4" s="444" t="str">
        <f>"Namibian Returns by Asset Class [N$,%] - "&amp; TEXT(Map!$N$16, " mmmm yyyy")</f>
        <v>Namibian Returns by Asset Class [N$,%] -  December 2021</v>
      </c>
      <c r="C4" s="445"/>
      <c r="D4" s="445"/>
      <c r="E4" s="445"/>
      <c r="F4" s="445"/>
      <c r="G4" s="445"/>
      <c r="H4" s="445"/>
      <c r="I4" s="445"/>
      <c r="J4" s="445"/>
      <c r="K4" s="446"/>
      <c r="L4" s="16"/>
      <c r="M4" s="437" t="s">
        <v>6</v>
      </c>
      <c r="N4" s="437"/>
      <c r="O4" s="437"/>
      <c r="P4" s="437"/>
      <c r="Q4" s="437"/>
      <c r="R4" s="437"/>
      <c r="S4" s="437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124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38" t="s">
        <v>15</v>
      </c>
      <c r="C7" s="439"/>
      <c r="D7" s="141">
        <v>7.9167999999999905</v>
      </c>
      <c r="E7" s="141">
        <v>9.3256288324116134</v>
      </c>
      <c r="F7" s="141">
        <v>17.841614671068196</v>
      </c>
      <c r="G7" s="141">
        <v>34.084427848642939</v>
      </c>
      <c r="H7" s="141">
        <v>34.084427848642939</v>
      </c>
      <c r="I7" s="141">
        <v>11.295803523445658</v>
      </c>
      <c r="J7" s="141">
        <v>12.733135691674091</v>
      </c>
      <c r="K7" s="142">
        <v>10.707922069786324</v>
      </c>
      <c r="L7" s="12"/>
      <c r="M7" s="12"/>
      <c r="N7" s="12"/>
      <c r="O7" s="12"/>
      <c r="P7" s="12"/>
    </row>
    <row r="8" spans="2:19">
      <c r="B8" s="438" t="s">
        <v>16</v>
      </c>
      <c r="C8" s="439"/>
      <c r="D8" s="141">
        <v>-1.6049000000000091</v>
      </c>
      <c r="E8" s="141">
        <v>16.032496574924448</v>
      </c>
      <c r="F8" s="141">
        <v>22.310608687541112</v>
      </c>
      <c r="G8" s="141">
        <v>22.141681741229768</v>
      </c>
      <c r="H8" s="141">
        <v>22.141681741229768</v>
      </c>
      <c r="I8" s="141">
        <v>-0.93231987964559337</v>
      </c>
      <c r="J8" s="141">
        <v>3.6451054358890733</v>
      </c>
      <c r="K8" s="142">
        <v>14.355840755004268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38" t="s">
        <v>17</v>
      </c>
      <c r="C10" s="439"/>
      <c r="D10" s="141">
        <v>2.1849507488624464</v>
      </c>
      <c r="E10" s="141">
        <v>1.6984030997658772</v>
      </c>
      <c r="F10" s="141">
        <v>2.3157206227489624</v>
      </c>
      <c r="G10" s="141">
        <v>4.4422313255804369</v>
      </c>
      <c r="H10" s="141">
        <v>4.4422313255804369</v>
      </c>
      <c r="I10" s="141">
        <v>10.230350579991377</v>
      </c>
      <c r="J10" s="141">
        <v>10.961840529673616</v>
      </c>
      <c r="K10" s="142">
        <v>9.5196491468106714</v>
      </c>
      <c r="L10" s="12"/>
      <c r="M10" s="12"/>
      <c r="N10" s="12"/>
      <c r="O10" s="12"/>
      <c r="P10" s="12"/>
    </row>
    <row r="11" spans="2:19">
      <c r="B11" s="440" t="s">
        <v>18</v>
      </c>
      <c r="C11" s="441"/>
      <c r="D11" s="141">
        <v>2.1895641628246754</v>
      </c>
      <c r="E11" s="141">
        <v>1.6919840130336539</v>
      </c>
      <c r="F11" s="141">
        <v>2.2996415794673597</v>
      </c>
      <c r="G11" s="141">
        <v>4.4284011225258713</v>
      </c>
      <c r="H11" s="141">
        <v>4.4284011225258713</v>
      </c>
      <c r="I11" s="141">
        <v>10.281310148300049</v>
      </c>
      <c r="J11" s="141">
        <v>11.05761022922913</v>
      </c>
      <c r="K11" s="142">
        <v>9.5736156381873059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0.31743614970505263</v>
      </c>
      <c r="E12" s="141">
        <v>1.9778482762924821</v>
      </c>
      <c r="F12" s="141">
        <v>3.752739785205006</v>
      </c>
      <c r="G12" s="141">
        <v>5.8261343345635597</v>
      </c>
      <c r="H12" s="141">
        <v>5.8261343345635597</v>
      </c>
      <c r="I12" s="141">
        <v>9.2018934640280001</v>
      </c>
      <c r="J12" s="141">
        <v>10.025822682718765</v>
      </c>
      <c r="K12" s="142">
        <v>9.1348478326951152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2" t="s">
        <v>22</v>
      </c>
      <c r="C14" s="443"/>
      <c r="D14" s="141">
        <v>0.38064048459403033</v>
      </c>
      <c r="E14" s="141">
        <v>1.1021394604285195</v>
      </c>
      <c r="F14" s="141">
        <v>2.144383096404745</v>
      </c>
      <c r="G14" s="141">
        <v>4.1862848013636045</v>
      </c>
      <c r="H14" s="141">
        <v>4.1862848013636045</v>
      </c>
      <c r="I14" s="141">
        <v>5.8196020565812079</v>
      </c>
      <c r="J14" s="141">
        <v>6.7163278727868425</v>
      </c>
      <c r="K14" s="142">
        <v>6.4674553804781709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4" t="str">
        <f>"Namibian Returns by Asset Class [US$,%] - "&amp; TEXT(Map!$N$16, " mmmm yyyy")</f>
        <v>Namibian Returns by Asset Class [US$,%] -  December 2021</v>
      </c>
      <c r="C22" s="445"/>
      <c r="D22" s="445"/>
      <c r="E22" s="445"/>
      <c r="F22" s="445"/>
      <c r="G22" s="445"/>
      <c r="H22" s="445"/>
      <c r="I22" s="445"/>
      <c r="J22" s="445"/>
      <c r="K22" s="446"/>
      <c r="L22" s="12"/>
      <c r="M22" s="437" t="s">
        <v>25</v>
      </c>
      <c r="N22" s="437"/>
      <c r="O22" s="437"/>
      <c r="P22" s="437"/>
      <c r="Q22" s="437"/>
      <c r="R22" s="437"/>
      <c r="S22" s="437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125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-0.32188841201716833</v>
      </c>
      <c r="E25" s="141">
        <v>-5.4520241949652437</v>
      </c>
      <c r="F25" s="141">
        <v>-10.364430389277912</v>
      </c>
      <c r="G25" s="141">
        <v>-7.7962251838466052</v>
      </c>
      <c r="H25" s="141">
        <v>-7.7962251838466052</v>
      </c>
      <c r="I25" s="141">
        <v>-3.4438372507522241</v>
      </c>
      <c r="J25" s="141">
        <v>-2.9231726929405788</v>
      </c>
      <c r="K25" s="145">
        <v>-6.5555203702398535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7.5694283261802386</v>
      </c>
      <c r="E27" s="141">
        <v>3.3651690971706394</v>
      </c>
      <c r="F27" s="141">
        <v>5.6280025488842256</v>
      </c>
      <c r="G27" s="141">
        <v>23.630903917090418</v>
      </c>
      <c r="H27" s="141">
        <v>23.630903917090418</v>
      </c>
      <c r="I27" s="141">
        <v>7.4629571831812402</v>
      </c>
      <c r="J27" s="141">
        <v>9.437751453239418</v>
      </c>
      <c r="K27" s="145">
        <v>3.450441687032213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-1.9216224248927105</v>
      </c>
      <c r="E28" s="141">
        <v>9.7063767876373497</v>
      </c>
      <c r="F28" s="141">
        <v>9.6338107914188065</v>
      </c>
      <c r="G28" s="141">
        <v>12.61924118934623</v>
      </c>
      <c r="H28" s="141">
        <v>12.61924118934623</v>
      </c>
      <c r="I28" s="141">
        <v>-4.3440495510864157</v>
      </c>
      <c r="J28" s="141">
        <v>0.61538001621768146</v>
      </c>
      <c r="K28" s="145">
        <v>6.8592203197509249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1.8560292335764172</v>
      </c>
      <c r="E30" s="141">
        <v>-3.8462184431266366</v>
      </c>
      <c r="F30" s="141">
        <v>-8.2887210184839244</v>
      </c>
      <c r="G30" s="141">
        <v>-3.7003202155957982</v>
      </c>
      <c r="H30" s="141">
        <v>-3.7003202155957982</v>
      </c>
      <c r="I30" s="141">
        <v>6.434196705082873</v>
      </c>
      <c r="J30" s="141">
        <v>7.7182343077259352</v>
      </c>
      <c r="K30" s="145">
        <v>2.3400662375762771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1.8606277974936969</v>
      </c>
      <c r="E31" s="141">
        <v>-3.8522875596971318</v>
      </c>
      <c r="F31" s="141">
        <v>-8.30313356051734</v>
      </c>
      <c r="G31" s="141">
        <v>-3.7130721848768422</v>
      </c>
      <c r="H31" s="141">
        <v>-3.7130721848768422</v>
      </c>
      <c r="I31" s="141">
        <v>6.4834013087953002</v>
      </c>
      <c r="J31" s="141">
        <v>7.8112044935759295</v>
      </c>
      <c r="K31" s="145">
        <v>2.3904949446176049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-5.4740524935703583E-3</v>
      </c>
      <c r="E32" s="141">
        <v>-3.5820086852359267</v>
      </c>
      <c r="F32" s="141">
        <v>-7.00064070680122</v>
      </c>
      <c r="G32" s="141">
        <v>-2.4243094015190203</v>
      </c>
      <c r="H32" s="141">
        <v>-2.4243094015190203</v>
      </c>
      <c r="I32" s="141">
        <v>5.4411579783870456</v>
      </c>
      <c r="J32" s="141">
        <v>6.8095778788743067</v>
      </c>
      <c r="K32" s="145">
        <v>1.9804906519925281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5.7526834965515583E-2</v>
      </c>
      <c r="E34" s="141">
        <v>-4.4099736445815445</v>
      </c>
      <c r="F34" s="141">
        <v>-8.442300386179479</v>
      </c>
      <c r="G34" s="141">
        <v>-3.9363125724344528</v>
      </c>
      <c r="H34" s="141">
        <v>-3.9363125724344528</v>
      </c>
      <c r="I34" s="141">
        <v>2.1753471823588999</v>
      </c>
      <c r="J34" s="141">
        <v>3.5968253175006071</v>
      </c>
      <c r="K34" s="142">
        <v>-0.67320247517715925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24">
      <c r="A48" s="102"/>
      <c r="B48" s="415"/>
      <c r="C48" s="415" t="str">
        <f>D5</f>
        <v>1 month</v>
      </c>
      <c r="D48" s="415" t="str">
        <f t="shared" ref="D48" si="0">E5</f>
        <v>3 month</v>
      </c>
      <c r="E48" s="415" t="str">
        <f>G5</f>
        <v>12 month</v>
      </c>
      <c r="F48" s="415" t="str">
        <f>H5</f>
        <v>year-to-date</v>
      </c>
      <c r="G48" s="415" t="str">
        <f>I5</f>
        <v>3 years*</v>
      </c>
      <c r="H48" s="415" t="str">
        <f>J5</f>
        <v>5  years*</v>
      </c>
      <c r="I48" s="415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5" t="str">
        <f>B7</f>
        <v>NSX Overall Index</v>
      </c>
      <c r="C49" s="416">
        <f>D7/100</f>
        <v>7.9167999999999905E-2</v>
      </c>
      <c r="D49" s="416">
        <f>E7/100</f>
        <v>9.3256288324116129E-2</v>
      </c>
      <c r="E49" s="416">
        <f t="shared" ref="E49:I50" si="1">G7/100</f>
        <v>0.3408442784864294</v>
      </c>
      <c r="F49" s="416">
        <f t="shared" si="1"/>
        <v>0.3408442784864294</v>
      </c>
      <c r="G49" s="416">
        <f t="shared" si="1"/>
        <v>0.11295803523445658</v>
      </c>
      <c r="H49" s="416">
        <f t="shared" si="1"/>
        <v>0.12733135691674091</v>
      </c>
      <c r="I49" s="416">
        <f t="shared" si="1"/>
        <v>0.10707922069786324</v>
      </c>
      <c r="J49" s="102"/>
      <c r="K49" s="102"/>
      <c r="L49" s="102"/>
      <c r="M49" s="102"/>
      <c r="N49" s="102"/>
      <c r="O49" s="102"/>
    </row>
    <row r="50" spans="1:15">
      <c r="A50" s="102"/>
      <c r="B50" s="415" t="str">
        <f>B8</f>
        <v>NSX Local Index</v>
      </c>
      <c r="C50" s="416">
        <f>D8/100</f>
        <v>-1.6049000000000091E-2</v>
      </c>
      <c r="D50" s="416">
        <f>E8/100</f>
        <v>0.16032496574924449</v>
      </c>
      <c r="E50" s="416">
        <f t="shared" si="1"/>
        <v>0.22141681741229768</v>
      </c>
      <c r="F50" s="416">
        <f t="shared" si="1"/>
        <v>0.22141681741229768</v>
      </c>
      <c r="G50" s="416">
        <f t="shared" si="1"/>
        <v>-9.3231987964559337E-3</v>
      </c>
      <c r="H50" s="416">
        <f t="shared" si="1"/>
        <v>3.6451054358890733E-2</v>
      </c>
      <c r="I50" s="416">
        <f t="shared" si="1"/>
        <v>0.14355840755004268</v>
      </c>
      <c r="J50" s="102"/>
      <c r="K50" s="102"/>
      <c r="L50" s="102"/>
      <c r="M50" s="102"/>
      <c r="N50" s="102"/>
      <c r="O50" s="102"/>
    </row>
    <row r="51" spans="1:15">
      <c r="A51" s="102"/>
      <c r="B51" s="415" t="str">
        <f>B10</f>
        <v>IJG ALBI</v>
      </c>
      <c r="C51" s="416">
        <f>D10/100</f>
        <v>2.1849507488624464E-2</v>
      </c>
      <c r="D51" s="416">
        <f>E10/100</f>
        <v>1.6984030997658772E-2</v>
      </c>
      <c r="E51" s="416">
        <f>G10/100</f>
        <v>4.4422313255804369E-2</v>
      </c>
      <c r="F51" s="416">
        <f>H10/100</f>
        <v>4.4422313255804369E-2</v>
      </c>
      <c r="G51" s="416">
        <f>I10/100</f>
        <v>0.10230350579991378</v>
      </c>
      <c r="H51" s="416">
        <f>J10/100</f>
        <v>0.10961840529673615</v>
      </c>
      <c r="I51" s="416">
        <f>K10/100</f>
        <v>9.5196491468106714E-2</v>
      </c>
      <c r="J51" s="102"/>
      <c r="K51" s="102"/>
      <c r="L51" s="102"/>
      <c r="M51" s="102"/>
      <c r="N51" s="102"/>
      <c r="O51" s="102"/>
    </row>
    <row r="52" spans="1:15">
      <c r="A52" s="102"/>
      <c r="B52" s="415" t="str">
        <f>B14</f>
        <v xml:space="preserve">IJG Money Market Index </v>
      </c>
      <c r="C52" s="416">
        <f>D14/100</f>
        <v>3.8064048459403033E-3</v>
      </c>
      <c r="D52" s="416">
        <f>E14/100</f>
        <v>1.1021394604285195E-2</v>
      </c>
      <c r="E52" s="416">
        <f>G14/100</f>
        <v>4.1862848013636045E-2</v>
      </c>
      <c r="F52" s="416">
        <f>H14/100</f>
        <v>4.1862848013636045E-2</v>
      </c>
      <c r="G52" s="416">
        <f>I14/100</f>
        <v>5.8196020565812079E-2</v>
      </c>
      <c r="H52" s="416">
        <f>J14/100</f>
        <v>6.7163278727868425E-2</v>
      </c>
      <c r="I52" s="416">
        <f>K14/100</f>
        <v>6.4674553804781709E-2</v>
      </c>
      <c r="J52" s="102"/>
      <c r="K52" s="102"/>
      <c r="L52" s="102"/>
      <c r="M52" s="102"/>
      <c r="N52" s="102"/>
      <c r="O52" s="102"/>
    </row>
    <row r="53" spans="1:1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3" t="s">
        <v>2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6" t="s">
        <v>7</v>
      </c>
      <c r="S2" s="436"/>
    </row>
    <row r="3" spans="2:19" ht="14.25" thickBot="1"/>
    <row r="4" spans="2:19" ht="16.5" thickBot="1">
      <c r="B4" s="454" t="str">
        <f>"Index Total Returns [N$, %] - "&amp; TEXT(Map!$N$16, " mmmm yyyy")</f>
        <v>Index Total Returns [N$, %] -  December 2021</v>
      </c>
      <c r="C4" s="455"/>
      <c r="D4" s="455"/>
      <c r="E4" s="455"/>
      <c r="F4" s="455"/>
      <c r="G4" s="455"/>
      <c r="H4" s="455"/>
      <c r="I4" s="455"/>
      <c r="J4" s="455"/>
      <c r="K4" s="456"/>
      <c r="L4" s="16"/>
      <c r="M4" s="453" t="str">
        <f>"Index Total Returns [N$] – "&amp; TEXT(Map!$N$16, " mmmm yyyy")</f>
        <v>Index Total Returns [N$] –  December 2021</v>
      </c>
      <c r="N4" s="453"/>
      <c r="O4" s="453"/>
      <c r="P4" s="453"/>
      <c r="Q4" s="453"/>
      <c r="R4" s="453"/>
      <c r="S4" s="453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125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-1.6049000000000091</v>
      </c>
      <c r="E6" s="172">
        <f>Summary!E8</f>
        <v>16.032496574924448</v>
      </c>
      <c r="F6" s="172">
        <f>Summary!F8</f>
        <v>22.310608687541112</v>
      </c>
      <c r="G6" s="172">
        <f>Summary!G8</f>
        <v>22.141681741229768</v>
      </c>
      <c r="H6" s="172">
        <f>Summary!H8</f>
        <v>22.141681741229768</v>
      </c>
      <c r="I6" s="172">
        <f>Summary!I8</f>
        <v>-0.93231987964559337</v>
      </c>
      <c r="J6" s="172">
        <f>Summary!J8</f>
        <v>3.6451054358890733</v>
      </c>
      <c r="K6" s="173">
        <f>Summary!K8</f>
        <v>14.355840755004268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7.9167999999999905</v>
      </c>
      <c r="E8" s="172">
        <f>Summary!E7</f>
        <v>9.3256288324116134</v>
      </c>
      <c r="F8" s="172">
        <f>Summary!F7</f>
        <v>17.841614671068196</v>
      </c>
      <c r="G8" s="172">
        <f>Summary!G7</f>
        <v>34.084427848642939</v>
      </c>
      <c r="H8" s="172">
        <f>Summary!H7</f>
        <v>34.084427848642939</v>
      </c>
      <c r="I8" s="172">
        <f>Summary!I7</f>
        <v>11.295803523445658</v>
      </c>
      <c r="J8" s="172">
        <f>Summary!J7</f>
        <v>12.733135691674091</v>
      </c>
      <c r="K8" s="173">
        <f>Summary!K7</f>
        <v>10.707922069786324</v>
      </c>
      <c r="L8" s="12"/>
      <c r="M8" s="12"/>
      <c r="N8" s="12"/>
      <c r="O8" s="12"/>
      <c r="P8" s="12"/>
    </row>
    <row r="9" spans="2:19" ht="14.25" thickBot="1">
      <c r="B9" s="457"/>
      <c r="C9" s="458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1"/>
      <c r="C11" s="452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49"/>
      <c r="C12" s="449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49"/>
      <c r="C13" s="449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0"/>
      <c r="C16" s="450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4" t="str">
        <f>"Index Total Returns [US$, %] -"&amp; TEXT(Map!$N$16, " mmmm yyyy")</f>
        <v>Index Total Returns [US$, %] - December 2021</v>
      </c>
      <c r="C22" s="455"/>
      <c r="D22" s="455"/>
      <c r="E22" s="455"/>
      <c r="F22" s="455"/>
      <c r="G22" s="455"/>
      <c r="H22" s="455"/>
      <c r="I22" s="455"/>
      <c r="J22" s="455"/>
      <c r="K22" s="456"/>
      <c r="L22" s="12"/>
      <c r="M22" s="453" t="str">
        <f>"Index Total Returns [US$] -"&amp; TEXT(Map!$N$16, " mmmm yyyy")</f>
        <v>Index Total Returns [US$] - December 2021</v>
      </c>
      <c r="N22" s="453"/>
      <c r="O22" s="453"/>
      <c r="P22" s="453"/>
      <c r="Q22" s="453"/>
      <c r="R22" s="453"/>
      <c r="S22" s="453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125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7" t="s">
        <v>23</v>
      </c>
      <c r="C24" s="448"/>
      <c r="D24" s="172">
        <f>Summary!D25</f>
        <v>-0.32188841201716833</v>
      </c>
      <c r="E24" s="172">
        <f>Summary!E25</f>
        <v>-5.4520241949652437</v>
      </c>
      <c r="F24" s="172">
        <f>Summary!F25</f>
        <v>-10.364430389277912</v>
      </c>
      <c r="G24" s="172">
        <f>Summary!G25</f>
        <v>-7.7962251838466052</v>
      </c>
      <c r="H24" s="172">
        <f>Summary!H25</f>
        <v>-7.7962251838466052</v>
      </c>
      <c r="I24" s="172">
        <f>Summary!I25</f>
        <v>-3.4438372507522241</v>
      </c>
      <c r="J24" s="172">
        <f>Summary!J25</f>
        <v>-2.9231726929405788</v>
      </c>
      <c r="K24" s="173">
        <f>Summary!K25</f>
        <v>-6.5555203702398535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-1.9216224248927105</v>
      </c>
      <c r="E26" s="172">
        <f>Summary!E28</f>
        <v>9.7063767876373497</v>
      </c>
      <c r="F26" s="172">
        <f>Summary!F28</f>
        <v>9.6338107914188065</v>
      </c>
      <c r="G26" s="172">
        <f>Summary!G28</f>
        <v>12.61924118934623</v>
      </c>
      <c r="H26" s="172">
        <f>Summary!H28</f>
        <v>12.61924118934623</v>
      </c>
      <c r="I26" s="172">
        <f>Summary!I28</f>
        <v>-4.3440495510864157</v>
      </c>
      <c r="J26" s="172">
        <f>Summary!J28</f>
        <v>0.61538001621768146</v>
      </c>
      <c r="K26" s="173">
        <f>Summary!K28</f>
        <v>6.8592203197509249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7.5694283261802386</v>
      </c>
      <c r="E28" s="172">
        <f>Summary!E27</f>
        <v>3.3651690971706394</v>
      </c>
      <c r="F28" s="172">
        <f>Summary!F27</f>
        <v>5.6280025488842256</v>
      </c>
      <c r="G28" s="172">
        <f>Summary!G27</f>
        <v>23.630903917090418</v>
      </c>
      <c r="H28" s="172">
        <f>Summary!H27</f>
        <v>23.630903917090418</v>
      </c>
      <c r="I28" s="172">
        <f>Summary!I27</f>
        <v>7.4629571831812402</v>
      </c>
      <c r="J28" s="172">
        <f>Summary!J27</f>
        <v>9.437751453239418</v>
      </c>
      <c r="K28" s="173">
        <f>Summary!K27</f>
        <v>3.450441687032213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3" t="s">
        <v>63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6" t="s">
        <v>7</v>
      </c>
      <c r="S2" s="436"/>
    </row>
    <row r="3" spans="2:19" ht="14.25" thickBot="1"/>
    <row r="4" spans="2:19" ht="15.75" customHeight="1">
      <c r="B4" s="454" t="str">
        <f>"Bond Performance Index Total Returns (%)  - as at "&amp; TEXT(Map!$N$16, " mmmm yyyy")</f>
        <v>Bond Performance Index Total Returns (%)  - as at  December 2021</v>
      </c>
      <c r="C4" s="455"/>
      <c r="D4" s="455"/>
      <c r="E4" s="455"/>
      <c r="F4" s="455"/>
      <c r="G4" s="455"/>
      <c r="H4" s="455"/>
      <c r="I4" s="455"/>
      <c r="J4" s="456"/>
      <c r="L4" s="459" t="s">
        <v>71</v>
      </c>
      <c r="M4" s="459"/>
      <c r="N4" s="459"/>
      <c r="O4" s="459"/>
      <c r="P4" s="459"/>
      <c r="Q4" s="459"/>
      <c r="R4" s="459"/>
      <c r="S4" s="459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125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2.1849507488624464</v>
      </c>
      <c r="D7" s="193">
        <f>Summary!E10</f>
        <v>1.6984030997658772</v>
      </c>
      <c r="E7" s="193">
        <f>Summary!F10</f>
        <v>2.3157206227489624</v>
      </c>
      <c r="F7" s="193">
        <f>Summary!G10</f>
        <v>4.4422313255804369</v>
      </c>
      <c r="G7" s="193">
        <f>Summary!H10</f>
        <v>4.4422313255804369</v>
      </c>
      <c r="H7" s="193">
        <f>Summary!I10</f>
        <v>10.230350579991377</v>
      </c>
      <c r="I7" s="193">
        <f>Summary!J10</f>
        <v>10.961840529673616</v>
      </c>
      <c r="J7" s="194">
        <f>Summary!K10</f>
        <v>9.5196491468106714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2.1895641628246754</v>
      </c>
      <c r="D9" s="193">
        <f>Summary!E11</f>
        <v>1.6919840130336539</v>
      </c>
      <c r="E9" s="193">
        <f>Summary!F11</f>
        <v>2.2996415794673597</v>
      </c>
      <c r="F9" s="193">
        <f>Summary!G11</f>
        <v>4.4284011225258713</v>
      </c>
      <c r="G9" s="193">
        <f>Summary!H11</f>
        <v>4.4284011225258713</v>
      </c>
      <c r="H9" s="193">
        <f>Summary!I11</f>
        <v>10.281310148300049</v>
      </c>
      <c r="I9" s="193">
        <f>Summary!J11</f>
        <v>11.05761022922913</v>
      </c>
      <c r="J9" s="194">
        <f>Summary!K11</f>
        <v>9.5736156381873059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0.31743614970505263</v>
      </c>
      <c r="D11" s="193">
        <f>Summary!E12</f>
        <v>1.9778482762924821</v>
      </c>
      <c r="E11" s="193">
        <f>Summary!F12</f>
        <v>3.752739785205006</v>
      </c>
      <c r="F11" s="193">
        <f>Summary!G12</f>
        <v>5.8261343345635597</v>
      </c>
      <c r="G11" s="193">
        <f>Summary!H12</f>
        <v>5.8261343345635597</v>
      </c>
      <c r="H11" s="193">
        <f>Summary!I12</f>
        <v>9.2018934640280001</v>
      </c>
      <c r="I11" s="193">
        <f>Summary!J12</f>
        <v>10.025822682718765</v>
      </c>
      <c r="J11" s="194">
        <f>Summary!K12</f>
        <v>9.1348478326951152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4" t="str">
        <f>"Bond Performance, Index Total Returns  (US$- terms),(%) - as at "&amp; TEXT(Map!$N$16, " mmmm yyyy")</f>
        <v>Bond Performance, Index Total Returns  (US$- terms),(%) - as at  December 2021</v>
      </c>
      <c r="C23" s="455"/>
      <c r="D23" s="455"/>
      <c r="E23" s="455"/>
      <c r="F23" s="455"/>
      <c r="G23" s="455"/>
      <c r="H23" s="455"/>
      <c r="I23" s="455"/>
      <c r="J23" s="456"/>
      <c r="L23" s="459" t="s">
        <v>72</v>
      </c>
      <c r="M23" s="459"/>
      <c r="N23" s="459"/>
      <c r="O23" s="459"/>
      <c r="P23" s="459"/>
      <c r="Q23" s="459"/>
      <c r="R23" s="459"/>
      <c r="S23" s="459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125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1.8560292335764172</v>
      </c>
      <c r="D26" s="193">
        <f>Summary!E30</f>
        <v>-3.8462184431266366</v>
      </c>
      <c r="E26" s="193">
        <f>Summary!F30</f>
        <v>-8.2887210184839244</v>
      </c>
      <c r="F26" s="193">
        <f>Summary!G30</f>
        <v>-3.7003202155957982</v>
      </c>
      <c r="G26" s="193">
        <f>Summary!H30</f>
        <v>-3.7003202155957982</v>
      </c>
      <c r="H26" s="193">
        <f>Summary!I30</f>
        <v>6.434196705082873</v>
      </c>
      <c r="I26" s="193">
        <f>Summary!J30</f>
        <v>7.7182343077259352</v>
      </c>
      <c r="J26" s="194">
        <f>Summary!K30</f>
        <v>2.3400662375762771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1.8606277974936969</v>
      </c>
      <c r="D28" s="193">
        <f>Summary!E31</f>
        <v>-3.8522875596971318</v>
      </c>
      <c r="E28" s="193">
        <f>Summary!F31</f>
        <v>-8.30313356051734</v>
      </c>
      <c r="F28" s="193">
        <f>Summary!G31</f>
        <v>-3.7130721848768422</v>
      </c>
      <c r="G28" s="193">
        <f>Summary!H31</f>
        <v>-3.7130721848768422</v>
      </c>
      <c r="H28" s="193">
        <f>Summary!I31</f>
        <v>6.4834013087953002</v>
      </c>
      <c r="I28" s="193">
        <f>Summary!J31</f>
        <v>7.8112044935759295</v>
      </c>
      <c r="J28" s="194">
        <f>Summary!K31</f>
        <v>2.3904949446176049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-5.4740524935703583E-3</v>
      </c>
      <c r="D30" s="193">
        <f>Summary!E32</f>
        <v>-3.5820086852359267</v>
      </c>
      <c r="E30" s="193">
        <f>Summary!F32</f>
        <v>-7.00064070680122</v>
      </c>
      <c r="F30" s="193">
        <f>Summary!G32</f>
        <v>-2.4243094015190203</v>
      </c>
      <c r="G30" s="193">
        <f>Summary!H32</f>
        <v>-2.4243094015190203</v>
      </c>
      <c r="H30" s="193">
        <f>Summary!I32</f>
        <v>5.4411579783870456</v>
      </c>
      <c r="I30" s="193">
        <f>Summary!J32</f>
        <v>6.8095778788743067</v>
      </c>
      <c r="J30" s="194">
        <f>Summary!K32</f>
        <v>1.9804906519925281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-0.32188841201716833</v>
      </c>
      <c r="D32" s="200">
        <f>Summary!E25</f>
        <v>-5.4520241949652437</v>
      </c>
      <c r="E32" s="200">
        <f>Summary!F25</f>
        <v>-10.364430389277912</v>
      </c>
      <c r="F32" s="200">
        <f>Summary!G25</f>
        <v>-7.7962251838466052</v>
      </c>
      <c r="G32" s="200">
        <f>Summary!H25</f>
        <v>-7.7962251838466052</v>
      </c>
      <c r="H32" s="200">
        <f>Summary!I25</f>
        <v>-3.4438372507522241</v>
      </c>
      <c r="I32" s="200">
        <f>Summary!J25</f>
        <v>-2.9231726929405788</v>
      </c>
      <c r="J32" s="201">
        <f>Summary!K25</f>
        <v>-6.5555203702398535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ColWidth="9.140625" defaultRowHeight="13.5"/>
  <cols>
    <col min="1" max="1" width="9.140625" style="1"/>
    <col min="2" max="2" width="25.42578125" style="1" customWidth="1"/>
    <col min="3" max="7" width="19" style="1" customWidth="1"/>
    <col min="8" max="8" width="12.42578125" style="1" customWidth="1"/>
    <col min="9" max="12" width="17.42578125" style="1" customWidth="1"/>
    <col min="13" max="13" width="18.42578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3" t="s">
        <v>17</v>
      </c>
      <c r="C2" s="433"/>
      <c r="D2" s="43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71" t="str">
        <f>"Bond Performance Index Total Returns (%)  - as at "&amp;TEXT(Map!$N$16,"mmmm  yyyy")</f>
        <v>Bond Performance Index Total Returns (%)  - as at December  2021</v>
      </c>
      <c r="C4" s="472"/>
      <c r="D4" s="472"/>
      <c r="E4" s="472"/>
      <c r="F4" s="472"/>
      <c r="G4" s="472"/>
      <c r="H4" s="472"/>
      <c r="I4" s="472"/>
      <c r="J4" s="473"/>
      <c r="L4" s="474" t="str">
        <f>"Bond Performance, Index Total Returns  (US$- terms),(%) - as at "&amp;TEXT(Map!$N$16,"mmmm  yyyy")</f>
        <v>Bond Performance, Index Total Returns  (US$- terms),(%) - as at December  2021</v>
      </c>
      <c r="M4" s="475"/>
      <c r="N4" s="475"/>
      <c r="O4" s="475"/>
      <c r="P4" s="475"/>
      <c r="Q4" s="475"/>
      <c r="R4" s="475"/>
      <c r="S4" s="475"/>
      <c r="T4" s="476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125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9" t="s">
        <v>12</v>
      </c>
      <c r="R5" s="208" t="s">
        <v>13</v>
      </c>
      <c r="S5" s="208" t="s">
        <v>21</v>
      </c>
      <c r="T5" s="209" t="s">
        <v>125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70"/>
      <c r="R6" s="214"/>
      <c r="S6" s="214"/>
      <c r="T6" s="215"/>
    </row>
    <row r="7" spans="2:22" ht="15.75">
      <c r="B7" s="216" t="s">
        <v>64</v>
      </c>
      <c r="C7" s="202">
        <f>Summary!D10</f>
        <v>2.1849507488624464</v>
      </c>
      <c r="D7" s="202">
        <f>Summary!E10</f>
        <v>1.6984030997658772</v>
      </c>
      <c r="E7" s="202">
        <f>Summary!F10</f>
        <v>2.3157206227489624</v>
      </c>
      <c r="F7" s="202">
        <f>Summary!G10</f>
        <v>4.4422313255804369</v>
      </c>
      <c r="G7" s="202">
        <f>Summary!H10</f>
        <v>4.4422313255804369</v>
      </c>
      <c r="H7" s="202">
        <f>Summary!I10</f>
        <v>10.230350579991377</v>
      </c>
      <c r="I7" s="202">
        <f>Summary!J10</f>
        <v>10.961840529673616</v>
      </c>
      <c r="J7" s="217">
        <f>Summary!K10</f>
        <v>9.5196491468106714</v>
      </c>
      <c r="L7" s="216" t="s">
        <v>67</v>
      </c>
      <c r="M7" s="202">
        <f>Summary!D30</f>
        <v>1.8560292335764172</v>
      </c>
      <c r="N7" s="202">
        <f>Summary!E30</f>
        <v>-3.8462184431266366</v>
      </c>
      <c r="O7" s="202">
        <f>Summary!F30</f>
        <v>-8.2887210184839244</v>
      </c>
      <c r="P7" s="202">
        <f>Summary!G30</f>
        <v>-3.7003202155957982</v>
      </c>
      <c r="Q7" s="202">
        <f>Summary!H30</f>
        <v>-3.7003202155957982</v>
      </c>
      <c r="R7" s="202">
        <f>Summary!I30</f>
        <v>6.434196705082873</v>
      </c>
      <c r="S7" s="202">
        <f>Summary!J30</f>
        <v>7.7182343077259352</v>
      </c>
      <c r="T7" s="217">
        <f>Summary!K30</f>
        <v>2.3400662375762771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2.1895641628246754</v>
      </c>
      <c r="D9" s="202">
        <f>Summary!E11</f>
        <v>1.6919840130336539</v>
      </c>
      <c r="E9" s="202">
        <f>Summary!F11</f>
        <v>2.2996415794673597</v>
      </c>
      <c r="F9" s="202">
        <f>Summary!G11</f>
        <v>4.4284011225258713</v>
      </c>
      <c r="G9" s="202">
        <f>Summary!H11</f>
        <v>4.4284011225258713</v>
      </c>
      <c r="H9" s="202">
        <f>Summary!I11</f>
        <v>10.281310148300049</v>
      </c>
      <c r="I9" s="202">
        <f>Summary!J11</f>
        <v>11.05761022922913</v>
      </c>
      <c r="J9" s="217">
        <f>Summary!K11</f>
        <v>9.5736156381873059</v>
      </c>
      <c r="L9" s="216" t="s">
        <v>68</v>
      </c>
      <c r="M9" s="202">
        <f>Summary!D31</f>
        <v>1.8606277974936969</v>
      </c>
      <c r="N9" s="202">
        <f>Summary!E31</f>
        <v>-3.8522875596971318</v>
      </c>
      <c r="O9" s="202">
        <f>Summary!F31</f>
        <v>-8.30313356051734</v>
      </c>
      <c r="P9" s="202">
        <f>Summary!G31</f>
        <v>-3.7130721848768422</v>
      </c>
      <c r="Q9" s="202">
        <f>Summary!H31</f>
        <v>-3.7130721848768422</v>
      </c>
      <c r="R9" s="202">
        <f>Summary!I31</f>
        <v>6.4834013087953002</v>
      </c>
      <c r="S9" s="202">
        <f>Summary!J31</f>
        <v>7.8112044935759295</v>
      </c>
      <c r="T9" s="217">
        <f>Summary!K31</f>
        <v>2.3904949446176049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0.31743614970505263</v>
      </c>
      <c r="D11" s="202">
        <f>Summary!E12</f>
        <v>1.9778482762924821</v>
      </c>
      <c r="E11" s="202">
        <f>Summary!F12</f>
        <v>3.752739785205006</v>
      </c>
      <c r="F11" s="202">
        <f>Summary!G12</f>
        <v>5.8261343345635597</v>
      </c>
      <c r="G11" s="202">
        <f>Summary!H12</f>
        <v>5.8261343345635597</v>
      </c>
      <c r="H11" s="202">
        <f>Summary!I12</f>
        <v>9.2018934640280001</v>
      </c>
      <c r="I11" s="202">
        <f>Summary!J12</f>
        <v>10.025822682718765</v>
      </c>
      <c r="J11" s="217">
        <f>Summary!K12</f>
        <v>9.1348478326951152</v>
      </c>
      <c r="L11" s="216" t="s">
        <v>69</v>
      </c>
      <c r="M11" s="202">
        <f>Summary!D32</f>
        <v>-5.4740524935703583E-3</v>
      </c>
      <c r="N11" s="202">
        <f>Summary!E32</f>
        <v>-3.5820086852359267</v>
      </c>
      <c r="O11" s="202">
        <f>Summary!F32</f>
        <v>-7.00064070680122</v>
      </c>
      <c r="P11" s="202">
        <f>Summary!G32</f>
        <v>-2.4243094015190203</v>
      </c>
      <c r="Q11" s="202">
        <f>Summary!H32</f>
        <v>-2.4243094015190203</v>
      </c>
      <c r="R11" s="202">
        <f>Summary!I32</f>
        <v>5.4411579783870456</v>
      </c>
      <c r="S11" s="202">
        <f>Summary!J32</f>
        <v>6.8095778788743067</v>
      </c>
      <c r="T11" s="217">
        <f>Summary!K32</f>
        <v>1.9804906519925281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-0.32188841201716833</v>
      </c>
      <c r="N13" s="224">
        <f>Summary!E25</f>
        <v>-5.4520241949652437</v>
      </c>
      <c r="O13" s="224">
        <f>Summary!F25</f>
        <v>-10.364430389277912</v>
      </c>
      <c r="P13" s="224">
        <f>Summary!G25</f>
        <v>-7.7962251838466052</v>
      </c>
      <c r="Q13" s="224">
        <f>Summary!H25</f>
        <v>-7.7962251838466052</v>
      </c>
      <c r="R13" s="224">
        <f>Summary!I25</f>
        <v>-3.4438372507522241</v>
      </c>
      <c r="S13" s="224">
        <f>Summary!J25</f>
        <v>-2.9231726929405788</v>
      </c>
      <c r="T13" s="225">
        <f>Summary!K25</f>
        <v>-6.5555203702398535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66" t="str">
        <f>"Bond Performance, Index Total Returns,(%) - as at "&amp;TEXT(Map!$N$16,"mmmm  yyyy")</f>
        <v>Bond Performance, Index Total Returns,(%) - as at December  2021</v>
      </c>
      <c r="C16" s="467"/>
      <c r="D16" s="467"/>
      <c r="E16" s="467"/>
      <c r="F16" s="467"/>
      <c r="G16" s="467"/>
      <c r="H16" s="468"/>
      <c r="L16" s="466" t="str">
        <f>"Bond Performance, Index Total Returns  (US$- terms),(%) - as at "&amp;TEXT(Map!$N$16,"mmmm  yyyy")</f>
        <v>Bond Performance, Index Total Returns  (US$- terms),(%) - as at December  2021</v>
      </c>
      <c r="M16" s="467"/>
      <c r="N16" s="467"/>
      <c r="O16" s="467"/>
      <c r="P16" s="467"/>
      <c r="Q16" s="467"/>
      <c r="R16" s="468"/>
    </row>
    <row r="38" spans="2:20" ht="14.25" thickBot="1"/>
    <row r="39" spans="2:20" ht="16.5" thickBot="1">
      <c r="B39" s="463" t="str">
        <f>"IJG Namibia ALBI  - as at "&amp;TEXT(Map!$N$16,"mmmm  yyyy")</f>
        <v>IJG Namibia ALBI  - as at December  2021</v>
      </c>
      <c r="C39" s="464"/>
      <c r="D39" s="464"/>
      <c r="E39" s="464"/>
      <c r="F39" s="464"/>
      <c r="G39" s="465"/>
      <c r="J39" s="463" t="str">
        <f>"IJG Namibia ALBI  -Premiums- [bp] as at "&amp;TEXT(Map!$N$16,"mmmm  yyyy")</f>
        <v>IJG Namibia ALBI  -Premiums- [bp] as at December  2021</v>
      </c>
      <c r="K39" s="464"/>
      <c r="L39" s="464"/>
      <c r="M39" s="464"/>
      <c r="N39" s="465"/>
      <c r="P39" s="463" t="str">
        <f>"IJG Namibia GOVI  -Weights [%] as at "&amp;TEXT(Map!$N$16,"mmmm  yyyy")</f>
        <v>IJG Namibia GOVI  -Weights [%] as at December  2021</v>
      </c>
      <c r="Q39" s="464"/>
      <c r="R39" s="464"/>
      <c r="S39" s="464"/>
      <c r="T39" s="465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131</v>
      </c>
      <c r="K41" s="236" t="s">
        <v>131</v>
      </c>
      <c r="L41" s="236" t="s">
        <v>131</v>
      </c>
      <c r="M41" s="236" t="s">
        <v>131</v>
      </c>
      <c r="N41" s="237" t="s">
        <v>131</v>
      </c>
      <c r="P41" s="235" t="s">
        <v>131</v>
      </c>
      <c r="Q41" s="236" t="s">
        <v>131</v>
      </c>
      <c r="R41" s="236" t="s">
        <v>131</v>
      </c>
      <c r="S41" s="236" t="s">
        <v>131</v>
      </c>
      <c r="T41" s="237" t="s">
        <v>131</v>
      </c>
    </row>
    <row r="42" spans="2:20" ht="15.75">
      <c r="B42" s="216" t="s">
        <v>76</v>
      </c>
      <c r="C42" s="202">
        <v>256.21925634613899</v>
      </c>
      <c r="D42" s="202">
        <v>250.7406956390702</v>
      </c>
      <c r="E42" s="202">
        <v>251.94029457354264</v>
      </c>
      <c r="F42" s="202">
        <v>250.42022358504602</v>
      </c>
      <c r="G42" s="217">
        <v>245.32150749194562</v>
      </c>
      <c r="J42" s="238">
        <v>158</v>
      </c>
      <c r="K42" s="239">
        <v>161.148</v>
      </c>
      <c r="L42" s="239">
        <v>81</v>
      </c>
      <c r="M42" s="239">
        <v>66</v>
      </c>
      <c r="N42" s="240">
        <v>59</v>
      </c>
      <c r="P42" s="241">
        <v>12.389539906859545</v>
      </c>
      <c r="Q42" s="242">
        <v>12.198712833566335</v>
      </c>
      <c r="R42" s="242">
        <v>12.252271474030367</v>
      </c>
      <c r="S42" s="242">
        <v>11.387643495893247</v>
      </c>
      <c r="T42" s="243">
        <v>10.554108919606708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257.08905666405752</v>
      </c>
      <c r="D44" s="202">
        <v>251.58053933415579</v>
      </c>
      <c r="E44" s="202">
        <v>252.81152606001567</v>
      </c>
      <c r="F44" s="202">
        <v>251.30983129041391</v>
      </c>
      <c r="G44" s="217">
        <v>246.18691266029714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74</v>
      </c>
      <c r="O44" s="247"/>
      <c r="P44" s="248" t="s">
        <v>74</v>
      </c>
      <c r="Q44" s="249" t="s">
        <v>74</v>
      </c>
      <c r="R44" s="249" t="s">
        <v>74</v>
      </c>
      <c r="S44" s="249" t="s">
        <v>74</v>
      </c>
      <c r="T44" s="250" t="s">
        <v>74</v>
      </c>
    </row>
    <row r="45" spans="2:20" ht="15.75">
      <c r="B45" s="216"/>
      <c r="C45" s="202"/>
      <c r="D45" s="202"/>
      <c r="E45" s="202"/>
      <c r="F45" s="202"/>
      <c r="G45" s="217"/>
      <c r="J45" s="238">
        <v>-53</v>
      </c>
      <c r="K45" s="239">
        <v>-53</v>
      </c>
      <c r="L45" s="239">
        <v>-45</v>
      </c>
      <c r="M45" s="239">
        <v>-31</v>
      </c>
      <c r="N45" s="240">
        <v>5</v>
      </c>
      <c r="P45" s="241">
        <v>11.270752377815581</v>
      </c>
      <c r="Q45" s="242">
        <v>11.308820185821574</v>
      </c>
      <c r="R45" s="242">
        <v>11.71682547900779</v>
      </c>
      <c r="S45" s="242">
        <v>12.318149629805811</v>
      </c>
      <c r="T45" s="243">
        <v>13.622076928757702</v>
      </c>
    </row>
    <row r="46" spans="2:20" ht="15.75">
      <c r="B46" s="216" t="s">
        <v>78</v>
      </c>
      <c r="C46" s="202">
        <v>248.96815874138059</v>
      </c>
      <c r="D46" s="202">
        <v>248.18034461112234</v>
      </c>
      <c r="E46" s="202">
        <v>244.13945082155652</v>
      </c>
      <c r="F46" s="202">
        <v>239.96297279166706</v>
      </c>
      <c r="G46" s="217">
        <v>235.26150728919313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110</v>
      </c>
      <c r="K47" s="236" t="s">
        <v>110</v>
      </c>
      <c r="L47" s="236" t="s">
        <v>110</v>
      </c>
      <c r="M47" s="236" t="s">
        <v>110</v>
      </c>
      <c r="N47" s="237" t="s">
        <v>110</v>
      </c>
      <c r="O47" s="247"/>
      <c r="P47" s="248" t="s">
        <v>110</v>
      </c>
      <c r="Q47" s="249" t="s">
        <v>110</v>
      </c>
      <c r="R47" s="249" t="s">
        <v>110</v>
      </c>
      <c r="S47" s="249" t="s">
        <v>110</v>
      </c>
      <c r="T47" s="250" t="s">
        <v>110</v>
      </c>
    </row>
    <row r="48" spans="2:20" ht="15.75">
      <c r="B48" s="256"/>
      <c r="C48" s="211"/>
      <c r="D48" s="211"/>
      <c r="E48" s="211"/>
      <c r="F48" s="211"/>
      <c r="G48" s="212"/>
      <c r="J48" s="238">
        <v>-15</v>
      </c>
      <c r="K48" s="239">
        <v>-15</v>
      </c>
      <c r="L48" s="239">
        <v>-21.5</v>
      </c>
      <c r="M48" s="239">
        <v>-16</v>
      </c>
      <c r="N48" s="240">
        <v>24</v>
      </c>
      <c r="P48" s="241">
        <v>10.232407752742647</v>
      </c>
      <c r="Q48" s="242">
        <v>10.255821603094248</v>
      </c>
      <c r="R48" s="242">
        <v>10.646198966241057</v>
      </c>
      <c r="S48" s="242">
        <v>11.276785440712436</v>
      </c>
      <c r="T48" s="243">
        <v>12.384507320912032</v>
      </c>
    </row>
    <row r="49" spans="2:20" ht="15.75">
      <c r="B49" s="216" t="s">
        <v>79</v>
      </c>
      <c r="C49" s="202">
        <v>4.3721672680156036</v>
      </c>
      <c r="D49" s="202">
        <v>4.4152014871747074</v>
      </c>
      <c r="E49" s="202">
        <v>4.748615064990731</v>
      </c>
      <c r="F49" s="202">
        <v>4.8782416056216551</v>
      </c>
      <c r="G49" s="217">
        <v>5.0442693404945329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136</v>
      </c>
      <c r="K50" s="236" t="s">
        <v>136</v>
      </c>
      <c r="L50" s="236" t="s">
        <v>88</v>
      </c>
      <c r="M50" s="236" t="s">
        <v>88</v>
      </c>
      <c r="N50" s="237" t="s">
        <v>88</v>
      </c>
      <c r="O50" s="247"/>
      <c r="P50" s="248" t="s">
        <v>136</v>
      </c>
      <c r="Q50" s="249" t="s">
        <v>136</v>
      </c>
      <c r="R50" s="249" t="s">
        <v>88</v>
      </c>
      <c r="S50" s="249" t="s">
        <v>88</v>
      </c>
      <c r="T50" s="250" t="s">
        <v>88</v>
      </c>
    </row>
    <row r="51" spans="2:20" ht="15.75">
      <c r="B51" s="216" t="s">
        <v>80</v>
      </c>
      <c r="C51" s="202">
        <v>4.3787991150664567</v>
      </c>
      <c r="D51" s="202">
        <v>4.4218729115305466</v>
      </c>
      <c r="E51" s="202">
        <v>4.781895699497321</v>
      </c>
      <c r="F51" s="202">
        <v>4.9446125872875193</v>
      </c>
      <c r="G51" s="217">
        <v>5.1349716440625244</v>
      </c>
      <c r="J51" s="238">
        <v>43</v>
      </c>
      <c r="K51" s="239">
        <v>45.800000000000004</v>
      </c>
      <c r="L51" s="239">
        <v>75</v>
      </c>
      <c r="M51" s="239">
        <v>80</v>
      </c>
      <c r="N51" s="240">
        <v>89</v>
      </c>
      <c r="P51" s="241">
        <v>9.4747172424227237</v>
      </c>
      <c r="Q51" s="242">
        <v>9.1268951701487726</v>
      </c>
      <c r="R51" s="242">
        <v>11.88916056230871</v>
      </c>
      <c r="S51" s="242">
        <v>12.100147580333342</v>
      </c>
      <c r="T51" s="243">
        <v>13.475193034145766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1.6852611859810334</v>
      </c>
      <c r="D53" s="202">
        <v>1.7460184580062126</v>
      </c>
      <c r="E53" s="202">
        <v>1.2775448285285562</v>
      </c>
      <c r="F53" s="202">
        <v>1.297041169958016</v>
      </c>
      <c r="G53" s="217">
        <v>1.5215014766934762</v>
      </c>
      <c r="J53" s="235" t="s">
        <v>88</v>
      </c>
      <c r="K53" s="236" t="s">
        <v>88</v>
      </c>
      <c r="L53" s="236" t="s">
        <v>89</v>
      </c>
      <c r="M53" s="236" t="s">
        <v>89</v>
      </c>
      <c r="N53" s="237" t="s">
        <v>89</v>
      </c>
      <c r="O53" s="247"/>
      <c r="P53" s="235" t="s">
        <v>88</v>
      </c>
      <c r="Q53" s="236" t="s">
        <v>88</v>
      </c>
      <c r="R53" s="236" t="s">
        <v>89</v>
      </c>
      <c r="S53" s="236" t="s">
        <v>89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71</v>
      </c>
      <c r="K54" s="239">
        <v>71</v>
      </c>
      <c r="L54" s="239">
        <v>83</v>
      </c>
      <c r="M54" s="239">
        <v>82.951999999999998</v>
      </c>
      <c r="N54" s="240">
        <v>8</v>
      </c>
      <c r="P54" s="241">
        <v>10.981490322579871</v>
      </c>
      <c r="Q54" s="242">
        <v>11.42570744878692</v>
      </c>
      <c r="R54" s="242">
        <v>13.758491520722075</v>
      </c>
      <c r="S54" s="242">
        <v>12.56406086456224</v>
      </c>
      <c r="T54" s="243">
        <v>12.176597699069569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99.753396124512903</v>
      </c>
      <c r="D56" s="202">
        <v>99.750715202281469</v>
      </c>
      <c r="E56" s="202">
        <v>99.048384657136552</v>
      </c>
      <c r="F56" s="202">
        <v>98.176935559943928</v>
      </c>
      <c r="G56" s="217">
        <v>97.485383413766783</v>
      </c>
      <c r="J56" s="235" t="s">
        <v>89</v>
      </c>
      <c r="K56" s="236" t="s">
        <v>89</v>
      </c>
      <c r="L56" s="236" t="s">
        <v>111</v>
      </c>
      <c r="M56" s="236" t="s">
        <v>111</v>
      </c>
      <c r="N56" s="237" t="s">
        <v>111</v>
      </c>
      <c r="P56" s="248" t="s">
        <v>89</v>
      </c>
      <c r="Q56" s="249" t="s">
        <v>89</v>
      </c>
      <c r="R56" s="249" t="s">
        <v>111</v>
      </c>
      <c r="S56" s="249" t="s">
        <v>111</v>
      </c>
      <c r="T56" s="250" t="s">
        <v>111</v>
      </c>
    </row>
    <row r="57" spans="2:20" ht="15.75">
      <c r="B57" s="216"/>
      <c r="C57" s="202"/>
      <c r="D57" s="202"/>
      <c r="E57" s="202"/>
      <c r="F57" s="202"/>
      <c r="G57" s="217"/>
      <c r="J57" s="238">
        <v>83</v>
      </c>
      <c r="K57" s="239">
        <v>82</v>
      </c>
      <c r="L57" s="239">
        <v>103</v>
      </c>
      <c r="M57" s="239">
        <v>94.61</v>
      </c>
      <c r="N57" s="240">
        <v>45</v>
      </c>
      <c r="P57" s="241">
        <v>13.276575212806238</v>
      </c>
      <c r="Q57" s="242">
        <v>13.496970046899095</v>
      </c>
      <c r="R57" s="242">
        <v>10.168523554473891</v>
      </c>
      <c r="S57" s="242">
        <v>10.47246069404201</v>
      </c>
      <c r="T57" s="243">
        <v>10.173214936143506</v>
      </c>
    </row>
    <row r="58" spans="2:20" ht="15.75">
      <c r="B58" s="216" t="s">
        <v>83</v>
      </c>
      <c r="C58" s="202">
        <v>0.24660387548710599</v>
      </c>
      <c r="D58" s="202">
        <v>0.24928479771852532</v>
      </c>
      <c r="E58" s="202">
        <v>0.95161534286343774</v>
      </c>
      <c r="F58" s="202">
        <v>1.8230644400560634</v>
      </c>
      <c r="G58" s="217">
        <v>2.5146165862332079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111</v>
      </c>
      <c r="K59" s="236" t="s">
        <v>111</v>
      </c>
      <c r="L59" s="236" t="s">
        <v>112</v>
      </c>
      <c r="M59" s="236" t="s">
        <v>112</v>
      </c>
      <c r="N59" s="237" t="s">
        <v>112</v>
      </c>
      <c r="P59" s="248" t="s">
        <v>111</v>
      </c>
      <c r="Q59" s="249" t="s">
        <v>111</v>
      </c>
      <c r="R59" s="249" t="s">
        <v>112</v>
      </c>
      <c r="S59" s="249" t="s">
        <v>112</v>
      </c>
      <c r="T59" s="250" t="s">
        <v>112</v>
      </c>
    </row>
    <row r="60" spans="2:20" ht="15.75">
      <c r="J60" s="238">
        <v>164.714</v>
      </c>
      <c r="K60" s="239">
        <v>169.124</v>
      </c>
      <c r="L60" s="239">
        <v>135</v>
      </c>
      <c r="M60" s="239">
        <v>127</v>
      </c>
      <c r="N60" s="240">
        <v>74</v>
      </c>
      <c r="P60" s="241">
        <v>9.9647205599282334</v>
      </c>
      <c r="Q60" s="242">
        <v>9.6673966486866192</v>
      </c>
      <c r="R60" s="242">
        <v>9.0245618334529194</v>
      </c>
      <c r="S60" s="242">
        <v>8.7563163801207597</v>
      </c>
      <c r="T60" s="243">
        <v>8.2094544048298399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63" t="str">
        <f>"IJG Namibia ALBI  -Yields-[%] as at "&amp;TEXT(Map!$N$16,"mmmm  yyyy")</f>
        <v>IJG Namibia ALBI  -Yields-[%] as at December  2021</v>
      </c>
      <c r="C62" s="464"/>
      <c r="D62" s="464"/>
      <c r="E62" s="464"/>
      <c r="F62" s="465"/>
      <c r="J62" s="235" t="s">
        <v>112</v>
      </c>
      <c r="K62" s="236" t="s">
        <v>112</v>
      </c>
      <c r="L62" s="236" t="s">
        <v>113</v>
      </c>
      <c r="M62" s="236" t="s">
        <v>113</v>
      </c>
      <c r="N62" s="237" t="s">
        <v>113</v>
      </c>
      <c r="P62" s="248" t="s">
        <v>112</v>
      </c>
      <c r="Q62" s="249" t="s">
        <v>112</v>
      </c>
      <c r="R62" s="249" t="s">
        <v>113</v>
      </c>
      <c r="S62" s="249" t="s">
        <v>113</v>
      </c>
      <c r="T62" s="250" t="s">
        <v>113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140</v>
      </c>
      <c r="K63" s="239">
        <v>143</v>
      </c>
      <c r="L63" s="239">
        <v>175.59199999999998</v>
      </c>
      <c r="M63" s="239">
        <v>156.6</v>
      </c>
      <c r="N63" s="240">
        <v>99</v>
      </c>
      <c r="P63" s="241">
        <v>8.671301781734531</v>
      </c>
      <c r="Q63" s="242">
        <v>8.8670729269886071</v>
      </c>
      <c r="R63" s="242">
        <v>7.0698315923990496</v>
      </c>
      <c r="S63" s="242">
        <v>7.2251558404023735</v>
      </c>
      <c r="T63" s="243">
        <v>6.6824086413708432</v>
      </c>
    </row>
    <row r="64" spans="2:20" ht="15.75">
      <c r="B64" s="261" t="s">
        <v>131</v>
      </c>
      <c r="C64" s="262" t="s">
        <v>131</v>
      </c>
      <c r="D64" s="262" t="s">
        <v>131</v>
      </c>
      <c r="E64" s="262" t="s">
        <v>131</v>
      </c>
      <c r="F64" s="263" t="s">
        <v>131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0"/>
    </row>
    <row r="65" spans="2:20" ht="15.75">
      <c r="B65" s="264">
        <v>6.68</v>
      </c>
      <c r="C65" s="242">
        <v>6.6114800000000002</v>
      </c>
      <c r="D65" s="242">
        <v>5.9450000000000003</v>
      </c>
      <c r="E65" s="242">
        <v>5.91</v>
      </c>
      <c r="F65" s="265">
        <v>5.0949999999999998</v>
      </c>
      <c r="J65" s="235" t="s">
        <v>113</v>
      </c>
      <c r="K65" s="236" t="s">
        <v>113</v>
      </c>
      <c r="L65" s="236" t="s">
        <v>114</v>
      </c>
      <c r="M65" s="236" t="s">
        <v>114</v>
      </c>
      <c r="N65" s="237" t="s">
        <v>114</v>
      </c>
      <c r="P65" s="248" t="s">
        <v>113</v>
      </c>
      <c r="Q65" s="249" t="s">
        <v>113</v>
      </c>
      <c r="R65" s="249" t="s">
        <v>114</v>
      </c>
      <c r="S65" s="249" t="s">
        <v>114</v>
      </c>
      <c r="T65" s="250" t="s">
        <v>114</v>
      </c>
    </row>
    <row r="66" spans="2:20" ht="15.75">
      <c r="B66" s="264"/>
      <c r="C66" s="242"/>
      <c r="D66" s="242"/>
      <c r="E66" s="242"/>
      <c r="F66" s="265"/>
      <c r="J66" s="238">
        <v>229.70600000000002</v>
      </c>
      <c r="K66" s="239">
        <v>231.53800000000001</v>
      </c>
      <c r="L66" s="239">
        <v>252.8</v>
      </c>
      <c r="M66" s="239">
        <v>219.15300000000002</v>
      </c>
      <c r="N66" s="240">
        <v>178</v>
      </c>
      <c r="P66" s="241">
        <v>6.4817768451198727</v>
      </c>
      <c r="Q66" s="242">
        <v>6.7036294793911111</v>
      </c>
      <c r="R66" s="242">
        <v>6.9510920151877142</v>
      </c>
      <c r="S66" s="242">
        <v>7.4134411843611412</v>
      </c>
      <c r="T66" s="243">
        <v>6.9416875089904559</v>
      </c>
    </row>
    <row r="67" spans="2:20" ht="15.75">
      <c r="B67" s="261" t="s">
        <v>74</v>
      </c>
      <c r="C67" s="262" t="s">
        <v>74</v>
      </c>
      <c r="D67" s="262" t="s">
        <v>74</v>
      </c>
      <c r="E67" s="262" t="s">
        <v>74</v>
      </c>
      <c r="F67" s="263" t="s">
        <v>74</v>
      </c>
      <c r="J67" s="266"/>
      <c r="K67" s="267"/>
      <c r="L67" s="267"/>
      <c r="M67" s="267"/>
      <c r="N67" s="268"/>
      <c r="P67" s="241"/>
      <c r="Q67" s="242"/>
      <c r="R67" s="242"/>
      <c r="S67" s="242"/>
      <c r="T67" s="252"/>
    </row>
    <row r="68" spans="2:20" ht="15.75">
      <c r="B68" s="264">
        <v>7.3049999999999997</v>
      </c>
      <c r="C68" s="242">
        <v>7.4899999999999993</v>
      </c>
      <c r="D68" s="242">
        <v>7.1550000000000002</v>
      </c>
      <c r="E68" s="242">
        <v>7.11</v>
      </c>
      <c r="F68" s="265">
        <v>6.7050000000000001</v>
      </c>
      <c r="J68" s="235" t="s">
        <v>114</v>
      </c>
      <c r="K68" s="236" t="s">
        <v>114</v>
      </c>
      <c r="L68" s="236" t="s">
        <v>118</v>
      </c>
      <c r="M68" s="236" t="s">
        <v>118</v>
      </c>
      <c r="N68" s="237" t="s">
        <v>118</v>
      </c>
      <c r="P68" s="248" t="s">
        <v>114</v>
      </c>
      <c r="Q68" s="249" t="s">
        <v>114</v>
      </c>
      <c r="R68" s="249" t="s">
        <v>118</v>
      </c>
      <c r="S68" s="249" t="s">
        <v>118</v>
      </c>
      <c r="T68" s="250" t="s">
        <v>118</v>
      </c>
    </row>
    <row r="69" spans="2:20" ht="15.75">
      <c r="B69" s="264"/>
      <c r="C69" s="242"/>
      <c r="D69" s="242"/>
      <c r="E69" s="242"/>
      <c r="F69" s="265"/>
      <c r="J69" s="238">
        <v>224.00000000000003</v>
      </c>
      <c r="K69" s="239">
        <v>241</v>
      </c>
      <c r="L69" s="239">
        <v>262.7</v>
      </c>
      <c r="M69" s="239">
        <v>254</v>
      </c>
      <c r="N69" s="240">
        <v>217</v>
      </c>
      <c r="P69" s="264">
        <v>7.2567179979907595</v>
      </c>
      <c r="Q69" s="242">
        <v>6.9489736566167259</v>
      </c>
      <c r="R69" s="242">
        <v>6.5230430021764292</v>
      </c>
      <c r="S69" s="242">
        <v>6.4858388897666375</v>
      </c>
      <c r="T69" s="243">
        <v>5.7807506061735809</v>
      </c>
    </row>
    <row r="70" spans="2:20" ht="16.5" thickBot="1">
      <c r="B70" s="261" t="s">
        <v>110</v>
      </c>
      <c r="C70" s="262" t="s">
        <v>110</v>
      </c>
      <c r="D70" s="262" t="s">
        <v>110</v>
      </c>
      <c r="E70" s="262" t="s">
        <v>110</v>
      </c>
      <c r="F70" s="263" t="s">
        <v>110</v>
      </c>
      <c r="J70" s="266"/>
      <c r="K70" s="267"/>
      <c r="L70" s="267"/>
      <c r="M70" s="267"/>
      <c r="N70" s="268"/>
      <c r="P70" s="269"/>
      <c r="Q70" s="270"/>
      <c r="R70" s="270"/>
      <c r="S70" s="270"/>
      <c r="T70" s="271"/>
    </row>
    <row r="71" spans="2:20" ht="16.5" thickBot="1">
      <c r="B71" s="264">
        <v>7.6849999999999996</v>
      </c>
      <c r="C71" s="242">
        <v>7.8699999999999992</v>
      </c>
      <c r="D71" s="242">
        <v>7.3900000000000006</v>
      </c>
      <c r="E71" s="242">
        <v>7.26</v>
      </c>
      <c r="F71" s="265">
        <v>6.8950000000000005</v>
      </c>
      <c r="J71" s="235"/>
      <c r="K71" s="236"/>
      <c r="L71" s="236" t="s">
        <v>143</v>
      </c>
      <c r="M71" s="236" t="s">
        <v>143</v>
      </c>
      <c r="N71" s="237" t="s">
        <v>143</v>
      </c>
    </row>
    <row r="72" spans="2:20" ht="16.5" thickBot="1">
      <c r="B72" s="264"/>
      <c r="C72" s="242"/>
      <c r="D72" s="242"/>
      <c r="E72" s="242"/>
      <c r="F72" s="265"/>
      <c r="J72" s="238"/>
      <c r="K72" s="239"/>
      <c r="L72" s="239">
        <v>154</v>
      </c>
      <c r="M72" s="239">
        <v>154</v>
      </c>
      <c r="N72" s="240">
        <v>154</v>
      </c>
      <c r="P72" s="463" t="str">
        <f>"IJG Namibia OTHI  -Weights [%] as at "&amp;TEXT(Map!$N$16,"mmmm  yyyy")</f>
        <v>IJG Namibia OTHI  -Weights [%] as at December  2021</v>
      </c>
      <c r="Q72" s="464"/>
      <c r="R72" s="464"/>
      <c r="S72" s="464"/>
      <c r="T72" s="465"/>
    </row>
    <row r="73" spans="2:20" ht="16.5" thickBot="1">
      <c r="B73" s="261" t="s">
        <v>136</v>
      </c>
      <c r="C73" s="262" t="s">
        <v>136</v>
      </c>
      <c r="D73" s="262" t="s">
        <v>88</v>
      </c>
      <c r="E73" s="262" t="s">
        <v>88</v>
      </c>
      <c r="F73" s="263" t="s">
        <v>88</v>
      </c>
      <c r="J73" s="266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5.75">
      <c r="B74" s="264">
        <v>8.2650000000000006</v>
      </c>
      <c r="C74" s="242">
        <v>8.477999999999998</v>
      </c>
      <c r="D74" s="242">
        <v>8.3550000000000004</v>
      </c>
      <c r="E74" s="242">
        <v>8.2200000000000006</v>
      </c>
      <c r="F74" s="265">
        <v>7.5449999999999999</v>
      </c>
      <c r="J74" s="235"/>
      <c r="K74" s="236"/>
      <c r="L74" s="236"/>
      <c r="M74" s="236" t="s">
        <v>144</v>
      </c>
      <c r="N74" s="237" t="s">
        <v>144</v>
      </c>
      <c r="O74" s="247"/>
      <c r="P74" s="235"/>
      <c r="Q74" s="236"/>
      <c r="R74" s="236" t="s">
        <v>143</v>
      </c>
      <c r="S74" s="236" t="s">
        <v>143</v>
      </c>
      <c r="T74" s="237" t="s">
        <v>143</v>
      </c>
    </row>
    <row r="75" spans="2:20" ht="15.75">
      <c r="B75" s="264"/>
      <c r="C75" s="242"/>
      <c r="D75" s="242"/>
      <c r="E75" s="242"/>
      <c r="F75" s="265"/>
      <c r="J75" s="238"/>
      <c r="K75" s="239"/>
      <c r="L75" s="239"/>
      <c r="M75" s="239">
        <v>150</v>
      </c>
      <c r="N75" s="240">
        <v>150</v>
      </c>
      <c r="P75" s="241"/>
      <c r="Q75" s="242"/>
      <c r="R75" s="242">
        <v>72.493862627210234</v>
      </c>
      <c r="S75" s="242">
        <v>39.646937554869702</v>
      </c>
      <c r="T75" s="243">
        <v>31.616942195879943</v>
      </c>
    </row>
    <row r="76" spans="2:20" ht="15.75">
      <c r="B76" s="261" t="s">
        <v>88</v>
      </c>
      <c r="C76" s="262" t="s">
        <v>88</v>
      </c>
      <c r="D76" s="262" t="s">
        <v>89</v>
      </c>
      <c r="E76" s="262" t="s">
        <v>89</v>
      </c>
      <c r="F76" s="263" t="s">
        <v>89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5.75">
      <c r="B77" s="264">
        <v>8.5449999999999999</v>
      </c>
      <c r="C77" s="242">
        <v>8.73</v>
      </c>
      <c r="D77" s="242">
        <v>10.055</v>
      </c>
      <c r="E77" s="242">
        <v>9.7095200000000013</v>
      </c>
      <c r="F77" s="265">
        <v>8.8049999999999997</v>
      </c>
      <c r="J77" s="235" t="s">
        <v>145</v>
      </c>
      <c r="K77" s="236" t="s">
        <v>145</v>
      </c>
      <c r="L77" s="236" t="s">
        <v>145</v>
      </c>
      <c r="M77" s="236" t="s">
        <v>145</v>
      </c>
      <c r="N77" s="237" t="s">
        <v>145</v>
      </c>
      <c r="P77" s="248"/>
      <c r="Q77" s="249"/>
      <c r="R77" s="249"/>
      <c r="S77" s="249" t="s">
        <v>144</v>
      </c>
      <c r="T77" s="250" t="s">
        <v>144</v>
      </c>
    </row>
    <row r="78" spans="2:20" ht="15.75">
      <c r="B78" s="264"/>
      <c r="C78" s="242"/>
      <c r="D78" s="242"/>
      <c r="E78" s="242"/>
      <c r="F78" s="265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/>
      <c r="Q78" s="242"/>
      <c r="R78" s="242"/>
      <c r="S78" s="242">
        <v>44.995434796726322</v>
      </c>
      <c r="T78" s="243">
        <v>35.755850618042516</v>
      </c>
    </row>
    <row r="79" spans="2:20" ht="15.75">
      <c r="B79" s="261" t="s">
        <v>89</v>
      </c>
      <c r="C79" s="262" t="s">
        <v>89</v>
      </c>
      <c r="D79" s="262" t="s">
        <v>111</v>
      </c>
      <c r="E79" s="262" t="s">
        <v>111</v>
      </c>
      <c r="F79" s="263" t="s">
        <v>111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5.75">
      <c r="B80" s="264">
        <v>10.165000000000001</v>
      </c>
      <c r="C80" s="242">
        <v>10.565</v>
      </c>
      <c r="D80" s="242">
        <v>10.615</v>
      </c>
      <c r="E80" s="242">
        <v>10.196099999999999</v>
      </c>
      <c r="F80" s="265">
        <v>9.6199999999999992</v>
      </c>
      <c r="J80" s="235" t="s">
        <v>146</v>
      </c>
      <c r="K80" s="236" t="s">
        <v>146</v>
      </c>
      <c r="L80" s="236" t="s">
        <v>146</v>
      </c>
      <c r="M80" s="236" t="s">
        <v>146</v>
      </c>
      <c r="N80" s="237"/>
      <c r="P80" s="248" t="s">
        <v>145</v>
      </c>
      <c r="Q80" s="249" t="s">
        <v>145</v>
      </c>
      <c r="R80" s="249" t="s">
        <v>145</v>
      </c>
      <c r="S80" s="249" t="s">
        <v>145</v>
      </c>
      <c r="T80" s="250" t="s">
        <v>145</v>
      </c>
    </row>
    <row r="81" spans="2:20" ht="15.75">
      <c r="B81" s="264"/>
      <c r="C81" s="242"/>
      <c r="D81" s="242"/>
      <c r="E81" s="242"/>
      <c r="F81" s="265"/>
      <c r="J81" s="238">
        <v>95</v>
      </c>
      <c r="K81" s="239">
        <v>75</v>
      </c>
      <c r="L81" s="239">
        <v>75</v>
      </c>
      <c r="M81" s="239">
        <v>75</v>
      </c>
      <c r="N81" s="240"/>
      <c r="P81" s="241">
        <v>50.646446683587101</v>
      </c>
      <c r="Q81" s="242">
        <v>50.617815988044356</v>
      </c>
      <c r="R81" s="242">
        <v>13.747135907042196</v>
      </c>
      <c r="S81" s="242">
        <v>7.8309758884045584</v>
      </c>
      <c r="T81" s="243">
        <v>6.2477309856947647</v>
      </c>
    </row>
    <row r="82" spans="2:20" ht="15.75">
      <c r="B82" s="261" t="s">
        <v>111</v>
      </c>
      <c r="C82" s="262" t="s">
        <v>111</v>
      </c>
      <c r="D82" s="262" t="s">
        <v>112</v>
      </c>
      <c r="E82" s="262" t="s">
        <v>112</v>
      </c>
      <c r="F82" s="263" t="s">
        <v>112</v>
      </c>
      <c r="J82" s="244"/>
      <c r="K82" s="245"/>
      <c r="L82" s="245"/>
      <c r="M82" s="245"/>
      <c r="N82" s="246"/>
      <c r="P82" s="251"/>
      <c r="Q82" s="211"/>
      <c r="R82" s="211"/>
      <c r="S82" s="211"/>
      <c r="T82" s="252"/>
    </row>
    <row r="83" spans="2:20" ht="15.75">
      <c r="B83" s="264">
        <v>11.25714</v>
      </c>
      <c r="C83" s="242">
        <v>11.706239999999999</v>
      </c>
      <c r="D83" s="242">
        <v>11.77</v>
      </c>
      <c r="E83" s="242">
        <v>11.344999999999999</v>
      </c>
      <c r="F83" s="265">
        <v>11.05</v>
      </c>
      <c r="J83" s="235"/>
      <c r="K83" s="236"/>
      <c r="L83" s="236"/>
      <c r="M83" s="236"/>
      <c r="N83" s="237" t="s">
        <v>147</v>
      </c>
      <c r="P83" s="248" t="s">
        <v>146</v>
      </c>
      <c r="Q83" s="249" t="s">
        <v>146</v>
      </c>
      <c r="R83" s="249" t="s">
        <v>146</v>
      </c>
      <c r="S83" s="249" t="s">
        <v>146</v>
      </c>
      <c r="T83" s="250"/>
    </row>
    <row r="84" spans="2:20" ht="15.75">
      <c r="B84" s="264"/>
      <c r="C84" s="242"/>
      <c r="D84" s="242"/>
      <c r="E84" s="242"/>
      <c r="F84" s="265"/>
      <c r="J84" s="238"/>
      <c r="K84" s="239"/>
      <c r="L84" s="239"/>
      <c r="M84" s="239"/>
      <c r="N84" s="240">
        <v>70</v>
      </c>
      <c r="P84" s="241">
        <v>49.353553316412906</v>
      </c>
      <c r="Q84" s="242">
        <v>49.382184011955651</v>
      </c>
      <c r="R84" s="242">
        <v>13.759001465747561</v>
      </c>
      <c r="S84" s="242">
        <v>7.5266517599994183</v>
      </c>
      <c r="T84" s="243"/>
    </row>
    <row r="85" spans="2:20" ht="15.75">
      <c r="B85" s="261" t="s">
        <v>112</v>
      </c>
      <c r="C85" s="262" t="s">
        <v>112</v>
      </c>
      <c r="D85" s="262" t="s">
        <v>113</v>
      </c>
      <c r="E85" s="262" t="s">
        <v>113</v>
      </c>
      <c r="F85" s="263" t="s">
        <v>113</v>
      </c>
      <c r="J85" s="266"/>
      <c r="K85" s="267"/>
      <c r="L85" s="267"/>
      <c r="M85" s="267"/>
      <c r="N85" s="246"/>
      <c r="P85" s="251"/>
      <c r="Q85" s="211"/>
      <c r="R85" s="211"/>
      <c r="S85" s="211"/>
      <c r="T85" s="252"/>
    </row>
    <row r="86" spans="2:20" ht="15.75">
      <c r="B86" s="264">
        <v>11.66</v>
      </c>
      <c r="C86" s="242">
        <v>12.015000000000001</v>
      </c>
      <c r="D86" s="242">
        <v>12.41592</v>
      </c>
      <c r="E86" s="242">
        <v>11.896000000000001</v>
      </c>
      <c r="F86" s="265">
        <v>11.715</v>
      </c>
      <c r="J86" s="235"/>
      <c r="K86" s="236"/>
      <c r="L86" s="236"/>
      <c r="M86" s="236"/>
      <c r="N86" s="237" t="s">
        <v>148</v>
      </c>
      <c r="P86" s="235"/>
      <c r="Q86" s="236"/>
      <c r="R86" s="236"/>
      <c r="S86" s="236"/>
      <c r="T86" s="250" t="s">
        <v>147</v>
      </c>
    </row>
    <row r="87" spans="2:20" ht="15.75">
      <c r="B87" s="264"/>
      <c r="C87" s="242"/>
      <c r="D87" s="242"/>
      <c r="E87" s="242"/>
      <c r="F87" s="265"/>
      <c r="J87" s="238"/>
      <c r="K87" s="239"/>
      <c r="L87" s="239"/>
      <c r="M87" s="239"/>
      <c r="N87" s="240">
        <v>185</v>
      </c>
      <c r="P87" s="241"/>
      <c r="Q87" s="242"/>
      <c r="R87" s="242"/>
      <c r="S87" s="242"/>
      <c r="T87" s="243">
        <v>12.98620457303517</v>
      </c>
    </row>
    <row r="88" spans="2:20" ht="15.75">
      <c r="B88" s="261" t="s">
        <v>113</v>
      </c>
      <c r="C88" s="262" t="s">
        <v>113</v>
      </c>
      <c r="D88" s="262" t="s">
        <v>114</v>
      </c>
      <c r="E88" s="262" t="s">
        <v>114</v>
      </c>
      <c r="F88" s="263" t="s">
        <v>114</v>
      </c>
      <c r="J88" s="266"/>
      <c r="K88" s="267"/>
      <c r="L88" s="267"/>
      <c r="M88" s="267"/>
      <c r="N88" s="268"/>
      <c r="P88" s="241"/>
      <c r="Q88" s="242"/>
      <c r="R88" s="242"/>
      <c r="S88" s="242"/>
      <c r="T88" s="252"/>
    </row>
    <row r="89" spans="2:20" ht="15.75">
      <c r="B89" s="264">
        <v>12.802060000000001</v>
      </c>
      <c r="C89" s="242">
        <v>13.11538</v>
      </c>
      <c r="D89" s="242">
        <v>13.337999999999999</v>
      </c>
      <c r="E89" s="242">
        <v>12.661530000000001</v>
      </c>
      <c r="F89" s="265">
        <v>12.465</v>
      </c>
      <c r="J89" s="235"/>
      <c r="K89" s="236"/>
      <c r="L89" s="236"/>
      <c r="M89" s="236"/>
      <c r="N89" s="237"/>
      <c r="P89" s="248"/>
      <c r="Q89" s="249"/>
      <c r="R89" s="249"/>
      <c r="S89" s="249"/>
      <c r="T89" s="250" t="s">
        <v>148</v>
      </c>
    </row>
    <row r="90" spans="2:20" ht="15.75">
      <c r="B90" s="264"/>
      <c r="C90" s="242"/>
      <c r="D90" s="242"/>
      <c r="E90" s="242"/>
      <c r="F90" s="265"/>
      <c r="J90" s="238"/>
      <c r="K90" s="239"/>
      <c r="L90" s="239"/>
      <c r="M90" s="239"/>
      <c r="N90" s="240"/>
      <c r="P90" s="241"/>
      <c r="Q90" s="242"/>
      <c r="R90" s="242"/>
      <c r="S90" s="242"/>
      <c r="T90" s="243">
        <v>13.393271627347602</v>
      </c>
    </row>
    <row r="91" spans="2:20" ht="15.75">
      <c r="B91" s="261" t="s">
        <v>114</v>
      </c>
      <c r="C91" s="262" t="s">
        <v>114</v>
      </c>
      <c r="D91" s="262" t="s">
        <v>118</v>
      </c>
      <c r="E91" s="262" t="s">
        <v>118</v>
      </c>
      <c r="F91" s="263" t="s">
        <v>118</v>
      </c>
      <c r="J91" s="266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5.75">
      <c r="B92" s="264">
        <v>12.845000000000001</v>
      </c>
      <c r="C92" s="242">
        <v>13.285</v>
      </c>
      <c r="D92" s="242">
        <v>13.462000000000002</v>
      </c>
      <c r="E92" s="242">
        <v>13.085000000000001</v>
      </c>
      <c r="F92" s="265">
        <v>13.065</v>
      </c>
      <c r="J92" s="235"/>
      <c r="K92" s="236"/>
      <c r="L92" s="236"/>
      <c r="M92" s="236"/>
      <c r="N92" s="237"/>
      <c r="P92" s="248"/>
      <c r="Q92" s="249"/>
      <c r="R92" s="249"/>
      <c r="S92" s="249"/>
      <c r="T92" s="250"/>
    </row>
    <row r="93" spans="2:20" ht="15.75">
      <c r="B93" s="264"/>
      <c r="C93" s="242"/>
      <c r="D93" s="242"/>
      <c r="E93" s="242"/>
      <c r="F93" s="265"/>
      <c r="J93" s="238"/>
      <c r="K93" s="239"/>
      <c r="L93" s="239"/>
      <c r="M93" s="239"/>
      <c r="N93" s="240"/>
      <c r="P93" s="241"/>
      <c r="Q93" s="242"/>
      <c r="R93" s="242"/>
      <c r="S93" s="242"/>
      <c r="T93" s="243"/>
    </row>
    <row r="94" spans="2:20" ht="16.5" thickBot="1">
      <c r="B94" s="261"/>
      <c r="C94" s="262"/>
      <c r="D94" s="262" t="s">
        <v>143</v>
      </c>
      <c r="E94" s="262" t="s">
        <v>143</v>
      </c>
      <c r="F94" s="263" t="s">
        <v>143</v>
      </c>
      <c r="J94" s="272"/>
      <c r="K94" s="273"/>
      <c r="L94" s="273"/>
      <c r="M94" s="273"/>
      <c r="N94" s="274"/>
      <c r="P94" s="251"/>
      <c r="Q94" s="211"/>
      <c r="R94" s="211"/>
      <c r="S94" s="211"/>
      <c r="T94" s="252"/>
    </row>
    <row r="95" spans="2:20" ht="15.75">
      <c r="B95" s="264"/>
      <c r="C95" s="242"/>
      <c r="D95" s="242">
        <v>6.6749999999999998</v>
      </c>
      <c r="E95" s="242">
        <v>6.79</v>
      </c>
      <c r="F95" s="265">
        <v>6.0449999999999999</v>
      </c>
      <c r="P95" s="248"/>
      <c r="Q95" s="249"/>
      <c r="R95" s="249"/>
      <c r="S95" s="249"/>
      <c r="T95" s="250"/>
    </row>
    <row r="96" spans="2:20" ht="15.75">
      <c r="B96" s="264"/>
      <c r="C96" s="242"/>
      <c r="D96" s="242"/>
      <c r="E96" s="242"/>
      <c r="F96" s="265"/>
      <c r="P96" s="241"/>
      <c r="Q96" s="242"/>
      <c r="R96" s="242"/>
      <c r="S96" s="242"/>
      <c r="T96" s="243"/>
    </row>
    <row r="97" spans="2:20" ht="16.5" thickBot="1">
      <c r="B97" s="261"/>
      <c r="C97" s="262"/>
      <c r="D97" s="262"/>
      <c r="E97" s="262" t="s">
        <v>144</v>
      </c>
      <c r="F97" s="263" t="s">
        <v>144</v>
      </c>
      <c r="P97" s="272"/>
      <c r="Q97" s="273"/>
      <c r="R97" s="273"/>
      <c r="S97" s="273"/>
      <c r="T97" s="274"/>
    </row>
    <row r="98" spans="2:20" ht="16.5" thickBot="1">
      <c r="B98" s="264"/>
      <c r="C98" s="242"/>
      <c r="D98" s="242"/>
      <c r="E98" s="242">
        <v>6.75</v>
      </c>
      <c r="F98" s="265">
        <v>6.0049999999999999</v>
      </c>
    </row>
    <row r="99" spans="2:20" ht="16.5" thickBot="1">
      <c r="B99" s="264"/>
      <c r="C99" s="242"/>
      <c r="D99" s="242"/>
      <c r="E99" s="242"/>
      <c r="F99" s="265"/>
      <c r="J99" s="460" t="str">
        <f>"IJG Namibia ALBI  -Weights [%] as at "&amp;TEXT(Map!$N$16,"mmmm  yyyy")</f>
        <v>IJG Namibia ALBI  -Weights [%] as at December  2021</v>
      </c>
      <c r="K99" s="461"/>
      <c r="L99" s="461"/>
      <c r="M99" s="461"/>
      <c r="N99" s="462"/>
      <c r="P99" s="463" t="str">
        <f>"IJG Namibia ALBI  -Rate Duration (years) as at "&amp;TEXT(Map!$N$16,"mmmm  yyyy")</f>
        <v>IJG Namibia ALBI  -Rate Duration (years) as at December  2021</v>
      </c>
      <c r="Q99" s="464"/>
      <c r="R99" s="464"/>
      <c r="S99" s="464"/>
      <c r="T99" s="465"/>
    </row>
    <row r="100" spans="2:20" ht="16.5" thickBot="1">
      <c r="B100" s="261" t="s">
        <v>145</v>
      </c>
      <c r="C100" s="262" t="s">
        <v>145</v>
      </c>
      <c r="D100" s="262" t="s">
        <v>145</v>
      </c>
      <c r="E100" s="262" t="s">
        <v>145</v>
      </c>
      <c r="F100" s="263" t="s">
        <v>145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4">
        <v>6.4</v>
      </c>
      <c r="C101" s="242">
        <v>6.3000000000000007</v>
      </c>
      <c r="D101" s="242">
        <v>6.4350000000000005</v>
      </c>
      <c r="E101" s="242">
        <v>6.5500000000000007</v>
      </c>
      <c r="F101" s="265">
        <v>5.8050000000000006</v>
      </c>
      <c r="J101" s="261" t="s">
        <v>131</v>
      </c>
      <c r="K101" s="262" t="s">
        <v>131</v>
      </c>
      <c r="L101" s="262" t="s">
        <v>131</v>
      </c>
      <c r="M101" s="262" t="s">
        <v>131</v>
      </c>
      <c r="N101" s="263" t="s">
        <v>131</v>
      </c>
      <c r="P101" s="261" t="s">
        <v>131</v>
      </c>
      <c r="Q101" s="262" t="s">
        <v>131</v>
      </c>
      <c r="R101" s="262" t="s">
        <v>131</v>
      </c>
      <c r="S101" s="262" t="s">
        <v>131</v>
      </c>
      <c r="T101" s="263" t="s">
        <v>131</v>
      </c>
    </row>
    <row r="102" spans="2:20" ht="15.75">
      <c r="B102" s="264"/>
      <c r="C102" s="242"/>
      <c r="D102" s="242"/>
      <c r="E102" s="242"/>
      <c r="F102" s="265"/>
      <c r="J102" s="264">
        <v>12.358986821294209</v>
      </c>
      <c r="K102" s="242">
        <v>12.168303296954916</v>
      </c>
      <c r="L102" s="242">
        <v>12.135676978834214</v>
      </c>
      <c r="M102" s="242">
        <v>11.180039416759261</v>
      </c>
      <c r="N102" s="265">
        <v>10.288713546185159</v>
      </c>
      <c r="P102" s="264">
        <v>1.6136862168638009</v>
      </c>
      <c r="Q102" s="242">
        <v>1.6967427950443039</v>
      </c>
      <c r="R102" s="242">
        <v>1.7919963418904388</v>
      </c>
      <c r="S102" s="242">
        <v>2.0365375879392427</v>
      </c>
      <c r="T102" s="265">
        <v>2.4424350092306621</v>
      </c>
    </row>
    <row r="103" spans="2:20" ht="15.75">
      <c r="B103" s="261" t="s">
        <v>146</v>
      </c>
      <c r="C103" s="262" t="s">
        <v>146</v>
      </c>
      <c r="D103" s="262" t="s">
        <v>146</v>
      </c>
      <c r="E103" s="262" t="s">
        <v>146</v>
      </c>
      <c r="F103" s="265"/>
      <c r="J103" s="264"/>
      <c r="K103" s="242"/>
      <c r="L103" s="242"/>
      <c r="M103" s="242"/>
      <c r="N103" s="265"/>
      <c r="P103" s="264"/>
      <c r="Q103" s="242"/>
      <c r="R103" s="242"/>
      <c r="S103" s="242"/>
      <c r="T103" s="265"/>
    </row>
    <row r="104" spans="2:20" ht="15.75">
      <c r="B104" s="264">
        <v>5.85</v>
      </c>
      <c r="C104" s="242">
        <v>5.75</v>
      </c>
      <c r="D104" s="242">
        <v>5.8849999999999998</v>
      </c>
      <c r="E104" s="242">
        <v>6</v>
      </c>
      <c r="F104" s="265"/>
      <c r="J104" s="261" t="s">
        <v>74</v>
      </c>
      <c r="K104" s="262" t="s">
        <v>74</v>
      </c>
      <c r="L104" s="262" t="s">
        <v>74</v>
      </c>
      <c r="M104" s="262" t="s">
        <v>74</v>
      </c>
      <c r="N104" s="263" t="s">
        <v>74</v>
      </c>
      <c r="O104" s="247"/>
      <c r="P104" s="261" t="s">
        <v>74</v>
      </c>
      <c r="Q104" s="262" t="s">
        <v>74</v>
      </c>
      <c r="R104" s="262" t="s">
        <v>74</v>
      </c>
      <c r="S104" s="262" t="s">
        <v>74</v>
      </c>
      <c r="T104" s="263" t="s">
        <v>74</v>
      </c>
    </row>
    <row r="105" spans="2:20" ht="15.75">
      <c r="B105" s="264"/>
      <c r="C105" s="242"/>
      <c r="D105" s="242"/>
      <c r="E105" s="242"/>
      <c r="F105" s="263" t="s">
        <v>147</v>
      </c>
      <c r="J105" s="264">
        <v>11.242958265655332</v>
      </c>
      <c r="K105" s="242">
        <v>11.280629016296997</v>
      </c>
      <c r="L105" s="242">
        <v>11.605326370053021</v>
      </c>
      <c r="M105" s="242">
        <v>12.093581824231924</v>
      </c>
      <c r="N105" s="265">
        <v>13.279533922917713</v>
      </c>
      <c r="P105" s="264">
        <v>2.3677910885838149</v>
      </c>
      <c r="Q105" s="242">
        <v>2.4468920225449162</v>
      </c>
      <c r="R105" s="242">
        <v>2.4956026155700242</v>
      </c>
      <c r="S105" s="242">
        <v>2.7392162762064265</v>
      </c>
      <c r="T105" s="265">
        <v>3.0952131592265468</v>
      </c>
    </row>
    <row r="106" spans="2:20" ht="15.75">
      <c r="B106" s="261"/>
      <c r="C106" s="262"/>
      <c r="D106" s="262"/>
      <c r="E106" s="262"/>
      <c r="F106" s="265">
        <v>5.2649999999999997</v>
      </c>
      <c r="J106" s="264"/>
      <c r="K106" s="242"/>
      <c r="L106" s="242"/>
      <c r="M106" s="242"/>
      <c r="N106" s="265"/>
      <c r="P106" s="264"/>
      <c r="Q106" s="242"/>
      <c r="R106" s="242"/>
      <c r="S106" s="242"/>
      <c r="T106" s="265"/>
    </row>
    <row r="107" spans="2:20" ht="15.75">
      <c r="B107" s="264"/>
      <c r="C107" s="242"/>
      <c r="D107" s="242"/>
      <c r="E107" s="242"/>
      <c r="F107" s="265"/>
      <c r="J107" s="261" t="s">
        <v>110</v>
      </c>
      <c r="K107" s="262" t="s">
        <v>110</v>
      </c>
      <c r="L107" s="262" t="s">
        <v>110</v>
      </c>
      <c r="M107" s="262" t="s">
        <v>110</v>
      </c>
      <c r="N107" s="263" t="s">
        <v>110</v>
      </c>
      <c r="O107" s="247"/>
      <c r="P107" s="261" t="s">
        <v>110</v>
      </c>
      <c r="Q107" s="262" t="s">
        <v>110</v>
      </c>
      <c r="R107" s="262" t="s">
        <v>110</v>
      </c>
      <c r="S107" s="262" t="s">
        <v>110</v>
      </c>
      <c r="T107" s="263" t="s">
        <v>110</v>
      </c>
    </row>
    <row r="108" spans="2:20" ht="15.75">
      <c r="B108" s="264"/>
      <c r="C108" s="242"/>
      <c r="D108" s="242"/>
      <c r="E108" s="242"/>
      <c r="F108" s="263" t="s">
        <v>148</v>
      </c>
      <c r="J108" s="264">
        <v>10.207174238668742</v>
      </c>
      <c r="K108" s="242">
        <v>10.230255398956603</v>
      </c>
      <c r="L108" s="242">
        <v>10.544888103446539</v>
      </c>
      <c r="M108" s="242">
        <v>11.071202375361388</v>
      </c>
      <c r="N108" s="265">
        <v>12.073084445697111</v>
      </c>
      <c r="P108" s="264">
        <v>2.7868865925760931</v>
      </c>
      <c r="Q108" s="242">
        <v>2.8651192844815641</v>
      </c>
      <c r="R108" s="242">
        <v>2.9179836224344666</v>
      </c>
      <c r="S108" s="242">
        <v>3.1636442491864405</v>
      </c>
      <c r="T108" s="265">
        <v>3.5217586227768161</v>
      </c>
    </row>
    <row r="109" spans="2:20" ht="15.75">
      <c r="B109" s="261"/>
      <c r="C109" s="262"/>
      <c r="D109" s="262"/>
      <c r="E109" s="262"/>
      <c r="F109" s="265">
        <v>6.3550000000000004</v>
      </c>
      <c r="J109" s="264"/>
      <c r="K109" s="242"/>
      <c r="L109" s="242"/>
      <c r="M109" s="242"/>
      <c r="N109" s="265"/>
      <c r="P109" s="264"/>
      <c r="Q109" s="242"/>
      <c r="R109" s="242"/>
      <c r="S109" s="242"/>
      <c r="T109" s="265"/>
    </row>
    <row r="110" spans="2:20" ht="15.75">
      <c r="B110" s="264"/>
      <c r="C110" s="242"/>
      <c r="D110" s="242"/>
      <c r="E110" s="242"/>
      <c r="F110" s="265"/>
      <c r="J110" s="261" t="s">
        <v>136</v>
      </c>
      <c r="K110" s="262" t="s">
        <v>136</v>
      </c>
      <c r="L110" s="262" t="s">
        <v>88</v>
      </c>
      <c r="M110" s="262" t="s">
        <v>88</v>
      </c>
      <c r="N110" s="263" t="s">
        <v>88</v>
      </c>
      <c r="O110" s="247"/>
      <c r="P110" s="261" t="s">
        <v>136</v>
      </c>
      <c r="Q110" s="262" t="s">
        <v>136</v>
      </c>
      <c r="R110" s="262" t="s">
        <v>88</v>
      </c>
      <c r="S110" s="262" t="s">
        <v>88</v>
      </c>
      <c r="T110" s="263" t="s">
        <v>88</v>
      </c>
    </row>
    <row r="111" spans="2:20" ht="15.75">
      <c r="B111" s="264"/>
      <c r="C111" s="242"/>
      <c r="D111" s="242"/>
      <c r="E111" s="242"/>
      <c r="F111" s="265"/>
      <c r="J111" s="264">
        <v>9.4513522225114635</v>
      </c>
      <c r="K111" s="242">
        <v>9.1041432079858851</v>
      </c>
      <c r="L111" s="242">
        <v>11.77602148626011</v>
      </c>
      <c r="M111" s="242">
        <v>11.87955409260198</v>
      </c>
      <c r="N111" s="265">
        <v>13.136343595082195</v>
      </c>
      <c r="P111" s="264">
        <v>3.4799191062067982</v>
      </c>
      <c r="Q111" s="242">
        <v>3.5551317345806965</v>
      </c>
      <c r="R111" s="242">
        <v>4.1636391119105314</v>
      </c>
      <c r="S111" s="242">
        <v>4.2406195809771843</v>
      </c>
      <c r="T111" s="265">
        <v>4.5778110824652041</v>
      </c>
    </row>
    <row r="112" spans="2:20" ht="15.75">
      <c r="B112" s="261"/>
      <c r="C112" s="262"/>
      <c r="D112" s="262"/>
      <c r="E112" s="262"/>
      <c r="F112" s="263"/>
      <c r="J112" s="264"/>
      <c r="K112" s="242"/>
      <c r="L112" s="242"/>
      <c r="M112" s="242"/>
      <c r="N112" s="265"/>
      <c r="P112" s="264"/>
      <c r="Q112" s="242"/>
      <c r="R112" s="242"/>
      <c r="S112" s="242"/>
      <c r="T112" s="265"/>
    </row>
    <row r="113" spans="2:20" ht="15.75">
      <c r="B113" s="264"/>
      <c r="C113" s="242"/>
      <c r="D113" s="242"/>
      <c r="E113" s="242"/>
      <c r="F113" s="265"/>
      <c r="J113" s="261" t="s">
        <v>88</v>
      </c>
      <c r="K113" s="262" t="s">
        <v>88</v>
      </c>
      <c r="L113" s="262" t="s">
        <v>89</v>
      </c>
      <c r="M113" s="262" t="s">
        <v>89</v>
      </c>
      <c r="N113" s="263" t="s">
        <v>89</v>
      </c>
      <c r="O113" s="247"/>
      <c r="P113" s="261" t="s">
        <v>88</v>
      </c>
      <c r="Q113" s="262" t="s">
        <v>88</v>
      </c>
      <c r="R113" s="262" t="s">
        <v>89</v>
      </c>
      <c r="S113" s="262" t="s">
        <v>89</v>
      </c>
      <c r="T113" s="263" t="s">
        <v>89</v>
      </c>
    </row>
    <row r="114" spans="2:20" ht="15.75">
      <c r="B114" s="264"/>
      <c r="C114" s="242"/>
      <c r="D114" s="242"/>
      <c r="E114" s="242"/>
      <c r="F114" s="265"/>
      <c r="J114" s="264">
        <v>10.954409541858148</v>
      </c>
      <c r="K114" s="242">
        <v>11.397224897085302</v>
      </c>
      <c r="L114" s="242">
        <v>13.627563604464319</v>
      </c>
      <c r="M114" s="242">
        <v>12.335009938713407</v>
      </c>
      <c r="N114" s="265">
        <v>11.870402953689876</v>
      </c>
      <c r="P114" s="264">
        <v>3.9156375833366059</v>
      </c>
      <c r="Q114" s="242">
        <v>3.9885387144094517</v>
      </c>
      <c r="R114" s="242">
        <v>5.6739428828983556</v>
      </c>
      <c r="S114" s="242">
        <v>5.6972664101129586</v>
      </c>
      <c r="T114" s="265">
        <v>6.0250846699473302</v>
      </c>
    </row>
    <row r="115" spans="2:20" ht="15.75">
      <c r="B115" s="261"/>
      <c r="C115" s="262"/>
      <c r="D115" s="262"/>
      <c r="E115" s="262"/>
      <c r="F115" s="263"/>
      <c r="J115" s="264">
        <v>0</v>
      </c>
      <c r="K115" s="242">
        <v>0</v>
      </c>
      <c r="L115" s="242">
        <v>0</v>
      </c>
      <c r="M115" s="242">
        <v>0</v>
      </c>
      <c r="N115" s="265">
        <v>0</v>
      </c>
      <c r="P115" s="264"/>
      <c r="Q115" s="242"/>
      <c r="R115" s="242"/>
      <c r="S115" s="242"/>
      <c r="T115" s="265"/>
    </row>
    <row r="116" spans="2:20" ht="15.75">
      <c r="B116" s="264"/>
      <c r="C116" s="242"/>
      <c r="D116" s="242"/>
      <c r="E116" s="242"/>
      <c r="F116" s="265"/>
      <c r="J116" s="261" t="s">
        <v>89</v>
      </c>
      <c r="K116" s="262" t="s">
        <v>89</v>
      </c>
      <c r="L116" s="262" t="s">
        <v>111</v>
      </c>
      <c r="M116" s="262" t="s">
        <v>111</v>
      </c>
      <c r="N116" s="263" t="s">
        <v>111</v>
      </c>
      <c r="O116" s="247"/>
      <c r="P116" s="261" t="s">
        <v>89</v>
      </c>
      <c r="Q116" s="262" t="s">
        <v>89</v>
      </c>
      <c r="R116" s="262" t="s">
        <v>111</v>
      </c>
      <c r="S116" s="262" t="s">
        <v>111</v>
      </c>
      <c r="T116" s="263" t="s">
        <v>111</v>
      </c>
    </row>
    <row r="117" spans="2:20" ht="16.5" thickBot="1">
      <c r="B117" s="275"/>
      <c r="C117" s="276"/>
      <c r="D117" s="276"/>
      <c r="E117" s="276"/>
      <c r="F117" s="277"/>
      <c r="J117" s="264">
        <v>13.243834663799497</v>
      </c>
      <c r="K117" s="242">
        <v>13.463324152419553</v>
      </c>
      <c r="L117" s="242">
        <v>10.071758324186835</v>
      </c>
      <c r="M117" s="242">
        <v>10.28154098713008</v>
      </c>
      <c r="N117" s="265">
        <v>9.9173975860060875</v>
      </c>
      <c r="P117" s="264">
        <v>5.4248887302368596</v>
      </c>
      <c r="Q117" s="242">
        <v>5.4648054908934123</v>
      </c>
      <c r="R117" s="242">
        <v>6.1849716508405361</v>
      </c>
      <c r="S117" s="242">
        <v>6.4935203443157015</v>
      </c>
      <c r="T117" s="265">
        <v>6.7587082067680182</v>
      </c>
    </row>
    <row r="118" spans="2:20" ht="15.75">
      <c r="J118" s="264"/>
      <c r="K118" s="242"/>
      <c r="L118" s="242"/>
      <c r="M118" s="242"/>
      <c r="N118" s="265"/>
      <c r="P118" s="264"/>
      <c r="Q118" s="242"/>
      <c r="R118" s="242"/>
      <c r="S118" s="242"/>
      <c r="T118" s="265"/>
    </row>
    <row r="119" spans="2:20" ht="15.75">
      <c r="J119" s="261" t="s">
        <v>111</v>
      </c>
      <c r="K119" s="262" t="s">
        <v>111</v>
      </c>
      <c r="L119" s="262" t="s">
        <v>112</v>
      </c>
      <c r="M119" s="262" t="s">
        <v>112</v>
      </c>
      <c r="N119" s="263" t="s">
        <v>112</v>
      </c>
      <c r="O119" s="247"/>
      <c r="P119" s="261" t="s">
        <v>111</v>
      </c>
      <c r="Q119" s="262" t="s">
        <v>111</v>
      </c>
      <c r="R119" s="262" t="s">
        <v>112</v>
      </c>
      <c r="S119" s="262" t="s">
        <v>112</v>
      </c>
      <c r="T119" s="263" t="s">
        <v>112</v>
      </c>
    </row>
    <row r="120" spans="2:20" ht="15.75">
      <c r="J120" s="264">
        <v>9.9401471728459896</v>
      </c>
      <c r="K120" s="242">
        <v>9.6432972985062921</v>
      </c>
      <c r="L120" s="242">
        <v>8.9386827184195834</v>
      </c>
      <c r="M120" s="242">
        <v>8.5966830899359739</v>
      </c>
      <c r="N120" s="265">
        <v>8.0030181027267364</v>
      </c>
      <c r="P120" s="264">
        <v>6.1547727591684476</v>
      </c>
      <c r="Q120" s="242">
        <v>6.1668618105413042</v>
      </c>
      <c r="R120" s="242">
        <v>6.8811879683278052</v>
      </c>
      <c r="S120" s="242">
        <v>6.8532882069832937</v>
      </c>
      <c r="T120" s="265">
        <v>7.0310136412877373</v>
      </c>
    </row>
    <row r="121" spans="2:20" ht="15.75">
      <c r="J121" s="264"/>
      <c r="K121" s="242"/>
      <c r="L121" s="242"/>
      <c r="M121" s="242"/>
      <c r="N121" s="265"/>
      <c r="P121" s="264"/>
      <c r="Q121" s="242"/>
      <c r="R121" s="242"/>
      <c r="S121" s="242"/>
      <c r="T121" s="265"/>
    </row>
    <row r="122" spans="2:20" ht="15.75">
      <c r="J122" s="261" t="s">
        <v>112</v>
      </c>
      <c r="K122" s="262" t="s">
        <v>112</v>
      </c>
      <c r="L122" s="262" t="s">
        <v>113</v>
      </c>
      <c r="M122" s="262" t="s">
        <v>113</v>
      </c>
      <c r="N122" s="263" t="s">
        <v>113</v>
      </c>
      <c r="O122" s="247"/>
      <c r="P122" s="261" t="s">
        <v>112</v>
      </c>
      <c r="Q122" s="262" t="s">
        <v>112</v>
      </c>
      <c r="R122" s="262" t="s">
        <v>113</v>
      </c>
      <c r="S122" s="262" t="s">
        <v>113</v>
      </c>
      <c r="T122" s="263" t="s">
        <v>113</v>
      </c>
    </row>
    <row r="123" spans="2:20" ht="15.75">
      <c r="J123" s="264">
        <v>8.6499180154855893</v>
      </c>
      <c r="K123" s="242">
        <v>8.84496866217901</v>
      </c>
      <c r="L123" s="242">
        <v>7.0025539902511733</v>
      </c>
      <c r="M123" s="242">
        <v>7.0934365935373656</v>
      </c>
      <c r="N123" s="265">
        <v>6.5143716853150497</v>
      </c>
      <c r="P123" s="264">
        <v>6.6723252143694918</v>
      </c>
      <c r="Q123" s="242">
        <v>6.6640738396627368</v>
      </c>
      <c r="R123" s="242">
        <v>7.0348880371874971</v>
      </c>
      <c r="S123" s="242">
        <v>7.0284239233488837</v>
      </c>
      <c r="T123" s="265">
        <v>7.155036956508888</v>
      </c>
    </row>
    <row r="124" spans="2:20" ht="15.75">
      <c r="J124" s="264"/>
      <c r="K124" s="242"/>
      <c r="L124" s="242"/>
      <c r="M124" s="242"/>
      <c r="N124" s="265"/>
      <c r="P124" s="264"/>
      <c r="Q124" s="242"/>
      <c r="R124" s="242"/>
      <c r="S124" s="242"/>
      <c r="T124" s="265"/>
    </row>
    <row r="125" spans="2:20" ht="15.75">
      <c r="J125" s="261" t="s">
        <v>113</v>
      </c>
      <c r="K125" s="262" t="s">
        <v>113</v>
      </c>
      <c r="L125" s="262" t="s">
        <v>114</v>
      </c>
      <c r="M125" s="262" t="s">
        <v>114</v>
      </c>
      <c r="N125" s="263" t="s">
        <v>114</v>
      </c>
      <c r="O125" s="247"/>
      <c r="P125" s="261" t="s">
        <v>113</v>
      </c>
      <c r="Q125" s="262" t="s">
        <v>113</v>
      </c>
      <c r="R125" s="262" t="s">
        <v>114</v>
      </c>
      <c r="S125" s="262" t="s">
        <v>114</v>
      </c>
      <c r="T125" s="263" t="s">
        <v>114</v>
      </c>
    </row>
    <row r="126" spans="2:20" ht="15.75">
      <c r="J126" s="264">
        <v>6.4657925322193819</v>
      </c>
      <c r="K126" s="242">
        <v>6.6869183502036122</v>
      </c>
      <c r="L126" s="242">
        <v>6.884944357074632</v>
      </c>
      <c r="M126" s="242">
        <v>7.278289374344582</v>
      </c>
      <c r="N126" s="265">
        <v>6.7671306835249041</v>
      </c>
      <c r="P126" s="264">
        <v>6.6850543207011448</v>
      </c>
      <c r="Q126" s="242">
        <v>6.6722585154112846</v>
      </c>
      <c r="R126" s="242">
        <v>6.7846533264275264</v>
      </c>
      <c r="S126" s="242">
        <v>7.2715785097569787</v>
      </c>
      <c r="T126" s="265">
        <v>7.3812054918802605</v>
      </c>
    </row>
    <row r="127" spans="2:20" ht="15.75">
      <c r="J127" s="264"/>
      <c r="K127" s="242"/>
      <c r="L127" s="242"/>
      <c r="M127" s="242"/>
      <c r="N127" s="265"/>
      <c r="P127" s="264"/>
      <c r="Q127" s="242"/>
      <c r="R127" s="242"/>
      <c r="S127" s="242"/>
      <c r="T127" s="265"/>
    </row>
    <row r="128" spans="2:20" ht="15.75">
      <c r="J128" s="261" t="s">
        <v>114</v>
      </c>
      <c r="K128" s="262" t="s">
        <v>114</v>
      </c>
      <c r="L128" s="262" t="s">
        <v>118</v>
      </c>
      <c r="M128" s="262" t="s">
        <v>118</v>
      </c>
      <c r="N128" s="263" t="s">
        <v>118</v>
      </c>
      <c r="O128" s="247"/>
      <c r="P128" s="261" t="s">
        <v>114</v>
      </c>
      <c r="Q128" s="262" t="s">
        <v>114</v>
      </c>
      <c r="R128" s="262" t="s">
        <v>118</v>
      </c>
      <c r="S128" s="262" t="s">
        <v>118</v>
      </c>
      <c r="T128" s="263" t="s">
        <v>118</v>
      </c>
    </row>
    <row r="129" spans="10:20" ht="15.75">
      <c r="J129" s="264">
        <v>7.2388226501745434</v>
      </c>
      <c r="K129" s="242">
        <v>6.9316509216933149</v>
      </c>
      <c r="L129" s="242">
        <v>6.4609687241461389</v>
      </c>
      <c r="M129" s="242">
        <v>6.3675978673279747</v>
      </c>
      <c r="N129" s="265">
        <v>5.6353868926219626</v>
      </c>
      <c r="P129" s="264">
        <v>7.1614222247778985</v>
      </c>
      <c r="Q129" s="242">
        <v>7.082976183411767</v>
      </c>
      <c r="R129" s="242">
        <v>7.1499810322165498</v>
      </c>
      <c r="S129" s="242">
        <v>7.0971192133138246</v>
      </c>
      <c r="T129" s="265">
        <v>7.1190568371961538</v>
      </c>
    </row>
    <row r="130" spans="10:20" ht="15.75">
      <c r="J130" s="264"/>
      <c r="K130" s="242"/>
      <c r="L130" s="242"/>
      <c r="M130" s="242"/>
      <c r="N130" s="265"/>
      <c r="P130" s="264"/>
      <c r="Q130" s="242"/>
      <c r="R130" s="242"/>
      <c r="S130" s="242"/>
      <c r="T130" s="265"/>
    </row>
    <row r="131" spans="10:20" ht="15.75">
      <c r="J131" s="261"/>
      <c r="K131" s="262"/>
      <c r="L131" s="262" t="s">
        <v>143</v>
      </c>
      <c r="M131" s="262" t="s">
        <v>143</v>
      </c>
      <c r="N131" s="263" t="s">
        <v>143</v>
      </c>
      <c r="O131" s="247"/>
      <c r="P131" s="261"/>
      <c r="Q131" s="262"/>
      <c r="R131" s="262" t="s">
        <v>143</v>
      </c>
      <c r="S131" s="262" t="s">
        <v>143</v>
      </c>
      <c r="T131" s="263" t="s">
        <v>143</v>
      </c>
    </row>
    <row r="132" spans="10:20" ht="15.75">
      <c r="J132" s="264"/>
      <c r="K132" s="242"/>
      <c r="L132" s="242">
        <v>0.68986271939487631</v>
      </c>
      <c r="M132" s="242">
        <v>0.72278922013406244</v>
      </c>
      <c r="N132" s="265">
        <v>0.79504487251736289</v>
      </c>
      <c r="P132" s="264"/>
      <c r="Q132" s="242"/>
      <c r="R132" s="242">
        <v>1.0381821963033699</v>
      </c>
      <c r="S132" s="242">
        <v>1.2793393868573781</v>
      </c>
      <c r="T132" s="265">
        <v>1.7051823632370045</v>
      </c>
    </row>
    <row r="133" spans="10:20" ht="15.75">
      <c r="J133" s="264"/>
      <c r="K133" s="242"/>
      <c r="L133" s="242"/>
      <c r="M133" s="242"/>
      <c r="N133" s="265"/>
      <c r="P133" s="264"/>
      <c r="Q133" s="242"/>
      <c r="R133" s="242"/>
      <c r="S133" s="242"/>
      <c r="T133" s="265"/>
    </row>
    <row r="134" spans="10:20" ht="15.75">
      <c r="J134" s="261"/>
      <c r="K134" s="262"/>
      <c r="L134" s="262"/>
      <c r="M134" s="262" t="s">
        <v>144</v>
      </c>
      <c r="N134" s="263" t="s">
        <v>144</v>
      </c>
      <c r="O134" s="247"/>
      <c r="P134" s="261" t="s">
        <v>144</v>
      </c>
      <c r="Q134" s="262" t="s">
        <v>144</v>
      </c>
      <c r="R134" s="262"/>
      <c r="S134" s="262" t="s">
        <v>144</v>
      </c>
      <c r="T134" s="263" t="s">
        <v>144</v>
      </c>
    </row>
    <row r="135" spans="10:20" ht="15.75">
      <c r="J135" s="264"/>
      <c r="K135" s="242"/>
      <c r="L135" s="242"/>
      <c r="M135" s="242">
        <v>0.82029577142772969</v>
      </c>
      <c r="N135" s="265">
        <v>0.89912255019006615</v>
      </c>
      <c r="P135" s="264">
        <v>0.59126713474780768</v>
      </c>
      <c r="Q135" s="242">
        <v>0.67315101746220019</v>
      </c>
      <c r="R135" s="242"/>
      <c r="S135" s="242">
        <v>1.0347956525192394</v>
      </c>
      <c r="T135" s="265">
        <v>1.4618577308743672</v>
      </c>
    </row>
    <row r="136" spans="10:20" ht="15.75">
      <c r="J136" s="264"/>
      <c r="K136" s="242"/>
      <c r="L136" s="242"/>
      <c r="M136" s="242"/>
      <c r="N136" s="265"/>
      <c r="P136" s="264"/>
      <c r="Q136" s="242"/>
      <c r="R136" s="242"/>
      <c r="S136" s="242"/>
      <c r="T136" s="265"/>
    </row>
    <row r="137" spans="10:20" ht="15.75">
      <c r="J137" s="261" t="s">
        <v>145</v>
      </c>
      <c r="K137" s="262" t="s">
        <v>145</v>
      </c>
      <c r="L137" s="262" t="s">
        <v>145</v>
      </c>
      <c r="M137" s="262" t="s">
        <v>145</v>
      </c>
      <c r="N137" s="263" t="s">
        <v>145</v>
      </c>
      <c r="O137" s="247"/>
      <c r="P137" s="261" t="s">
        <v>145</v>
      </c>
      <c r="Q137" s="262" t="s">
        <v>145</v>
      </c>
      <c r="R137" s="262" t="s">
        <v>145</v>
      </c>
      <c r="S137" s="262" t="s">
        <v>145</v>
      </c>
      <c r="T137" s="263" t="s">
        <v>145</v>
      </c>
    </row>
    <row r="138" spans="10:20" ht="15.75">
      <c r="J138" s="412">
        <v>0.12489610031823663</v>
      </c>
      <c r="K138" s="242">
        <v>0.12618252019533174</v>
      </c>
      <c r="L138" s="242">
        <v>0.13081985449570238</v>
      </c>
      <c r="M138" s="242">
        <v>0.14276373673086787</v>
      </c>
      <c r="N138" s="265">
        <v>0.15710647962951205</v>
      </c>
      <c r="P138" s="264">
        <v>1.5736992773927063</v>
      </c>
      <c r="Q138" s="242">
        <v>1.6576004079572291</v>
      </c>
      <c r="R138" s="242">
        <v>1.8196126163395503</v>
      </c>
      <c r="S138" s="242">
        <v>1.9873082469189041</v>
      </c>
      <c r="T138" s="265">
        <v>2.3901106682149691</v>
      </c>
    </row>
    <row r="139" spans="10:20" ht="15.75">
      <c r="J139" s="264"/>
      <c r="K139" s="242"/>
      <c r="L139" s="242"/>
      <c r="M139" s="242"/>
      <c r="N139" s="265"/>
      <c r="P139" s="264"/>
      <c r="Q139" s="242"/>
      <c r="R139" s="242"/>
      <c r="S139" s="242"/>
      <c r="T139" s="265"/>
    </row>
    <row r="140" spans="10:20" ht="15.75">
      <c r="J140" s="261" t="s">
        <v>146</v>
      </c>
      <c r="K140" s="262" t="s">
        <v>146</v>
      </c>
      <c r="L140" s="262" t="s">
        <v>146</v>
      </c>
      <c r="M140" s="262" t="s">
        <v>146</v>
      </c>
      <c r="N140" s="263"/>
      <c r="O140" s="247"/>
      <c r="P140" s="261" t="s">
        <v>146</v>
      </c>
      <c r="Q140" s="262" t="s">
        <v>146</v>
      </c>
      <c r="R140" s="262" t="s">
        <v>146</v>
      </c>
      <c r="S140" s="262" t="s">
        <v>146</v>
      </c>
      <c r="T140" s="263"/>
    </row>
    <row r="141" spans="10:20" ht="15.75">
      <c r="J141" s="264">
        <v>0.12170777516886935</v>
      </c>
      <c r="K141" s="242">
        <v>0.1231022775231936</v>
      </c>
      <c r="L141" s="242">
        <v>0.1309327689728591</v>
      </c>
      <c r="M141" s="242">
        <v>0.13721571176340322</v>
      </c>
      <c r="N141" s="265"/>
      <c r="P141" s="264">
        <v>1.7997456329065373</v>
      </c>
      <c r="Q141" s="242">
        <v>1.8366233545310049</v>
      </c>
      <c r="R141" s="242">
        <v>1.9971059284673418</v>
      </c>
      <c r="S141" s="242">
        <v>2.2398518592108152</v>
      </c>
      <c r="T141" s="265"/>
    </row>
    <row r="142" spans="10:20" ht="15.75">
      <c r="J142" s="264"/>
      <c r="K142" s="242"/>
      <c r="L142" s="242"/>
      <c r="M142" s="242"/>
      <c r="N142" s="263" t="s">
        <v>147</v>
      </c>
      <c r="P142" s="264"/>
      <c r="Q142" s="242"/>
      <c r="R142" s="242"/>
      <c r="S142" s="242"/>
      <c r="T142" s="265"/>
    </row>
    <row r="143" spans="10:20" ht="15.75">
      <c r="J143" s="261"/>
      <c r="K143" s="262"/>
      <c r="L143" s="262"/>
      <c r="M143" s="262"/>
      <c r="N143" s="265">
        <v>0.32655325411571773</v>
      </c>
      <c r="O143" s="247"/>
      <c r="P143" s="261"/>
      <c r="Q143" s="262"/>
      <c r="R143" s="262"/>
      <c r="S143" s="262"/>
      <c r="T143" s="263" t="s">
        <v>147</v>
      </c>
    </row>
    <row r="144" spans="10:20" ht="15.75">
      <c r="J144" s="264"/>
      <c r="K144" s="242"/>
      <c r="L144" s="242"/>
      <c r="M144" s="242"/>
      <c r="N144" s="265"/>
      <c r="P144" s="264"/>
      <c r="Q144" s="242"/>
      <c r="R144" s="242"/>
      <c r="S144" s="242"/>
      <c r="T144" s="265">
        <v>1.1430227285727996</v>
      </c>
    </row>
    <row r="145" spans="10:20" ht="15.75">
      <c r="J145" s="264"/>
      <c r="K145" s="242"/>
      <c r="L145" s="242"/>
      <c r="M145" s="242"/>
      <c r="N145" s="237" t="s">
        <v>148</v>
      </c>
      <c r="P145" s="264"/>
      <c r="Q145" s="242"/>
      <c r="R145" s="242"/>
      <c r="S145" s="242"/>
      <c r="T145" s="265"/>
    </row>
    <row r="146" spans="10:20" ht="15.75">
      <c r="J146" s="261"/>
      <c r="K146" s="262"/>
      <c r="L146" s="262"/>
      <c r="M146" s="262"/>
      <c r="N146" s="265">
        <v>0.33678942978054915</v>
      </c>
      <c r="O146" s="247"/>
      <c r="P146" s="261"/>
      <c r="Q146" s="262"/>
      <c r="R146" s="262"/>
      <c r="S146" s="262"/>
      <c r="T146" s="237" t="s">
        <v>148</v>
      </c>
    </row>
    <row r="147" spans="10:20" ht="15.75">
      <c r="J147" s="264"/>
      <c r="K147" s="242"/>
      <c r="L147" s="242"/>
      <c r="M147" s="242"/>
      <c r="N147" s="265"/>
      <c r="P147" s="264"/>
      <c r="Q147" s="242"/>
      <c r="R147" s="242"/>
      <c r="S147" s="242"/>
      <c r="T147" s="265">
        <v>1.2089080093390021</v>
      </c>
    </row>
    <row r="148" spans="10:20" ht="15.75">
      <c r="J148" s="264"/>
      <c r="K148" s="242"/>
      <c r="L148" s="242"/>
      <c r="M148" s="242"/>
      <c r="N148" s="265"/>
      <c r="P148" s="264"/>
      <c r="Q148" s="242"/>
      <c r="R148" s="242"/>
      <c r="S148" s="242"/>
      <c r="T148" s="265"/>
    </row>
    <row r="149" spans="10:20" ht="15.75">
      <c r="J149" s="261"/>
      <c r="K149" s="262"/>
      <c r="L149" s="262"/>
      <c r="M149" s="262"/>
      <c r="N149" s="263"/>
      <c r="O149" s="247"/>
      <c r="P149" s="261"/>
      <c r="Q149" s="262"/>
      <c r="R149" s="262"/>
      <c r="S149" s="262"/>
      <c r="T149" s="263"/>
    </row>
    <row r="150" spans="10:20" ht="15.75">
      <c r="J150" s="264"/>
      <c r="K150" s="242"/>
      <c r="L150" s="242"/>
      <c r="M150" s="242"/>
      <c r="N150" s="265"/>
      <c r="P150" s="264"/>
      <c r="Q150" s="242"/>
      <c r="R150" s="242"/>
      <c r="S150" s="242"/>
      <c r="T150" s="265"/>
    </row>
    <row r="151" spans="10:20" ht="15.75">
      <c r="J151" s="264"/>
      <c r="K151" s="242"/>
      <c r="L151" s="242"/>
      <c r="M151" s="242"/>
      <c r="N151" s="265"/>
      <c r="P151" s="264"/>
      <c r="Q151" s="242"/>
      <c r="R151" s="242"/>
      <c r="S151" s="242"/>
      <c r="T151" s="265"/>
    </row>
    <row r="152" spans="10:20" ht="15.75">
      <c r="J152" s="235"/>
      <c r="K152" s="236"/>
      <c r="L152" s="236"/>
      <c r="M152" s="236"/>
      <c r="N152" s="237"/>
      <c r="O152" s="247"/>
      <c r="P152" s="235"/>
      <c r="Q152" s="236"/>
      <c r="R152" s="236"/>
      <c r="S152" s="236"/>
      <c r="T152" s="237"/>
    </row>
    <row r="153" spans="10:20" ht="15.75">
      <c r="J153" s="264"/>
      <c r="K153" s="242"/>
      <c r="L153" s="242"/>
      <c r="M153" s="242"/>
      <c r="N153" s="265"/>
      <c r="P153" s="264"/>
      <c r="Q153" s="242"/>
      <c r="R153" s="242"/>
      <c r="S153" s="242"/>
      <c r="T153" s="265"/>
    </row>
    <row r="154" spans="10:20" ht="16.5" thickBot="1">
      <c r="J154" s="272"/>
      <c r="K154" s="273"/>
      <c r="L154" s="273"/>
      <c r="M154" s="273"/>
      <c r="N154" s="274"/>
      <c r="P154" s="272"/>
      <c r="Q154" s="273"/>
      <c r="R154" s="273"/>
      <c r="S154" s="273"/>
      <c r="T154" s="274"/>
    </row>
  </sheetData>
  <mergeCells count="13">
    <mergeCell ref="B2:D2"/>
    <mergeCell ref="Q5:Q6"/>
    <mergeCell ref="B4:J4"/>
    <mergeCell ref="L4:T4"/>
    <mergeCell ref="P72:T72"/>
    <mergeCell ref="J99:N99"/>
    <mergeCell ref="P99:T99"/>
    <mergeCell ref="B16:H16"/>
    <mergeCell ref="L16:R16"/>
    <mergeCell ref="B39:G39"/>
    <mergeCell ref="B62:F62"/>
    <mergeCell ref="J39:N39"/>
    <mergeCell ref="P39:T39"/>
  </mergeCells>
  <phoneticPr fontId="71" type="noConversion"/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7" t="str">
        <f>"IJG Money Market Index [average returns] -as at "&amp; TEXT(Map!$N$16, " mmmm yyyy")</f>
        <v>IJG Money Market Index [average returns] -as at  December 2021</v>
      </c>
      <c r="C4" s="478"/>
      <c r="D4" s="478"/>
      <c r="E4" s="478"/>
      <c r="F4" s="478"/>
      <c r="G4" s="479"/>
      <c r="I4" s="480" t="str">
        <f>"IJG Money Market Index Performance [average returns, %] -as at "&amp; TEXT(Map!$N$16, " mmmm yyyy")</f>
        <v>IJG Money Market Index Performance [average returns, %] -as at  December 2021</v>
      </c>
      <c r="J4" s="481"/>
      <c r="K4" s="481"/>
      <c r="L4" s="481"/>
      <c r="M4" s="481"/>
      <c r="N4" s="481"/>
      <c r="O4" s="481"/>
      <c r="P4" s="482"/>
    </row>
    <row r="5" spans="2:18" s="89" customFormat="1" ht="17.25" customHeight="1">
      <c r="B5" s="278"/>
      <c r="C5" s="279" t="s">
        <v>32</v>
      </c>
      <c r="D5" s="279" t="s">
        <v>33</v>
      </c>
      <c r="E5" s="279" t="s">
        <v>34</v>
      </c>
      <c r="F5" s="279" t="s">
        <v>35</v>
      </c>
      <c r="G5" s="280" t="s">
        <v>36</v>
      </c>
      <c r="H5" s="281"/>
      <c r="I5" s="282"/>
      <c r="J5" s="283" t="s">
        <v>32</v>
      </c>
      <c r="K5" s="284" t="s">
        <v>47</v>
      </c>
      <c r="L5" s="284" t="s">
        <v>48</v>
      </c>
      <c r="M5" s="284" t="s">
        <v>49</v>
      </c>
      <c r="N5" s="284" t="s">
        <v>12</v>
      </c>
      <c r="O5" s="284" t="s">
        <v>50</v>
      </c>
      <c r="P5" s="285" t="s">
        <v>51</v>
      </c>
    </row>
    <row r="6" spans="2:18" s="89" customFormat="1" ht="17.25" customHeight="1">
      <c r="B6" s="286" t="s">
        <v>37</v>
      </c>
      <c r="C6" s="287">
        <v>231.02814954816466</v>
      </c>
      <c r="D6" s="287">
        <v>230.15209748897928</v>
      </c>
      <c r="E6" s="287">
        <v>228.50965447530348</v>
      </c>
      <c r="F6" s="287">
        <v>226.17802618683231</v>
      </c>
      <c r="G6" s="288">
        <v>221.74526137354013</v>
      </c>
      <c r="I6" s="289" t="s">
        <v>37</v>
      </c>
      <c r="J6" s="290">
        <v>0.38064048459403033</v>
      </c>
      <c r="K6" s="290">
        <v>1.1021394604285195</v>
      </c>
      <c r="L6" s="290">
        <v>2.144383096404745</v>
      </c>
      <c r="M6" s="290">
        <v>4.1862848013636045</v>
      </c>
      <c r="N6" s="290">
        <v>4.1862848013636045</v>
      </c>
      <c r="O6" s="290">
        <v>5.8196020565812079</v>
      </c>
      <c r="P6" s="291">
        <v>6.7163278727868425</v>
      </c>
    </row>
    <row r="7" spans="2:18" s="89" customFormat="1" ht="17.25" customHeight="1">
      <c r="B7" s="286"/>
      <c r="C7" s="287"/>
      <c r="D7" s="287"/>
      <c r="E7" s="287"/>
      <c r="F7" s="292"/>
      <c r="G7" s="293"/>
      <c r="I7" s="289"/>
      <c r="J7" s="290"/>
      <c r="K7" s="290"/>
      <c r="L7" s="290"/>
      <c r="M7" s="290"/>
      <c r="N7" s="290"/>
      <c r="O7" s="290"/>
      <c r="P7" s="291"/>
    </row>
    <row r="8" spans="2:18" s="89" customFormat="1" ht="17.25" customHeight="1">
      <c r="B8" s="286" t="s">
        <v>38</v>
      </c>
      <c r="C8" s="287">
        <v>190.93713542257902</v>
      </c>
      <c r="D8" s="287">
        <v>190.44108793552792</v>
      </c>
      <c r="E8" s="287">
        <v>189.56738935240222</v>
      </c>
      <c r="F8" s="287">
        <v>188.30773856795886</v>
      </c>
      <c r="G8" s="288">
        <v>185.88702888431746</v>
      </c>
      <c r="I8" s="289" t="s">
        <v>38</v>
      </c>
      <c r="J8" s="290">
        <v>0.26047293282582817</v>
      </c>
      <c r="K8" s="290">
        <v>0.72256418936618161</v>
      </c>
      <c r="L8" s="290">
        <v>1.3963296859790031</v>
      </c>
      <c r="M8" s="290">
        <v>2.7167611255997759</v>
      </c>
      <c r="N8" s="290">
        <v>2.7167611255997759</v>
      </c>
      <c r="O8" s="290">
        <v>4.0600692884843914</v>
      </c>
      <c r="P8" s="291">
        <v>4.7376297733462192</v>
      </c>
    </row>
    <row r="9" spans="2:18" s="89" customFormat="1" ht="17.25" customHeight="1">
      <c r="B9" s="286"/>
      <c r="C9" s="287"/>
      <c r="D9" s="287"/>
      <c r="E9" s="287"/>
      <c r="F9" s="292"/>
      <c r="G9" s="293"/>
      <c r="I9" s="289"/>
      <c r="J9" s="290"/>
      <c r="K9" s="290"/>
      <c r="L9" s="290"/>
      <c r="M9" s="290"/>
      <c r="N9" s="290"/>
      <c r="O9" s="290"/>
      <c r="P9" s="291"/>
    </row>
    <row r="10" spans="2:18" s="89" customFormat="1" ht="17.25" customHeight="1">
      <c r="B10" s="286" t="s">
        <v>39</v>
      </c>
      <c r="C10" s="287">
        <v>219.95364820696102</v>
      </c>
      <c r="D10" s="287">
        <v>219.18976389363502</v>
      </c>
      <c r="E10" s="287">
        <v>217.71307347360877</v>
      </c>
      <c r="F10" s="287">
        <v>215.55638131275617</v>
      </c>
      <c r="G10" s="288">
        <v>211.77243029237692</v>
      </c>
      <c r="I10" s="289" t="s">
        <v>39</v>
      </c>
      <c r="J10" s="290">
        <v>0.34850364348979479</v>
      </c>
      <c r="K10" s="290">
        <v>1.0291411065049605</v>
      </c>
      <c r="L10" s="290">
        <v>2.0399613629738633</v>
      </c>
      <c r="M10" s="290">
        <v>3.863211988118076</v>
      </c>
      <c r="N10" s="290">
        <v>3.863211988118076</v>
      </c>
      <c r="O10" s="290">
        <v>5.3364921005997434</v>
      </c>
      <c r="P10" s="291">
        <v>7.7390535797740689</v>
      </c>
    </row>
    <row r="11" spans="2:18" s="89" customFormat="1" ht="17.25" customHeight="1">
      <c r="B11" s="286"/>
      <c r="C11" s="287"/>
      <c r="D11" s="287"/>
      <c r="E11" s="287"/>
      <c r="F11" s="292"/>
      <c r="G11" s="293"/>
      <c r="I11" s="289"/>
      <c r="J11" s="290"/>
      <c r="K11" s="290"/>
      <c r="L11" s="290"/>
      <c r="M11" s="290"/>
      <c r="N11" s="290"/>
      <c r="O11" s="290"/>
      <c r="P11" s="291"/>
    </row>
    <row r="12" spans="2:18" s="89" customFormat="1" ht="17.25" customHeight="1">
      <c r="B12" s="286" t="s">
        <v>40</v>
      </c>
      <c r="C12" s="287">
        <v>230.87568572643605</v>
      </c>
      <c r="D12" s="287">
        <v>230.03165133689282</v>
      </c>
      <c r="E12" s="287">
        <v>228.42757366032296</v>
      </c>
      <c r="F12" s="287">
        <v>226.09681888447543</v>
      </c>
      <c r="G12" s="288">
        <v>222.03164754084898</v>
      </c>
      <c r="I12" s="289" t="s">
        <v>40</v>
      </c>
      <c r="J12" s="290">
        <v>0.36692098006421148</v>
      </c>
      <c r="K12" s="290">
        <v>1.0717235344597675</v>
      </c>
      <c r="L12" s="290">
        <v>2.1136373636474692</v>
      </c>
      <c r="M12" s="290">
        <v>3.9832331487609007</v>
      </c>
      <c r="N12" s="290">
        <v>3.9832331487609007</v>
      </c>
      <c r="O12" s="290">
        <v>7.050358616767971</v>
      </c>
      <c r="P12" s="291">
        <v>7.2531892222830852</v>
      </c>
    </row>
    <row r="13" spans="2:18" s="89" customFormat="1" ht="17.25" customHeight="1">
      <c r="B13" s="286"/>
      <c r="C13" s="287"/>
      <c r="D13" s="287"/>
      <c r="E13" s="287"/>
      <c r="F13" s="292"/>
      <c r="G13" s="293"/>
      <c r="I13" s="289"/>
      <c r="J13" s="290"/>
      <c r="K13" s="290"/>
      <c r="L13" s="290"/>
      <c r="M13" s="290"/>
      <c r="N13" s="290"/>
      <c r="O13" s="290"/>
      <c r="P13" s="291"/>
    </row>
    <row r="14" spans="2:18" s="89" customFormat="1" ht="17.25" customHeight="1">
      <c r="B14" s="286" t="s">
        <v>41</v>
      </c>
      <c r="C14" s="287">
        <v>244.16128747633746</v>
      </c>
      <c r="D14" s="287">
        <v>243.21680452286731</v>
      </c>
      <c r="E14" s="287">
        <v>241.44781604565225</v>
      </c>
      <c r="F14" s="287">
        <v>238.93758411178547</v>
      </c>
      <c r="G14" s="288">
        <v>233.82170266880775</v>
      </c>
      <c r="I14" s="289" t="s">
        <v>52</v>
      </c>
      <c r="J14" s="290">
        <v>0.38832964495318922</v>
      </c>
      <c r="K14" s="290">
        <v>1.1238334954217111</v>
      </c>
      <c r="L14" s="290">
        <v>2.1862208844080966</v>
      </c>
      <c r="M14" s="290">
        <v>4.4219953449637694</v>
      </c>
      <c r="N14" s="290">
        <v>4.4219953449637694</v>
      </c>
      <c r="O14" s="290">
        <v>7.7086418367279474</v>
      </c>
      <c r="P14" s="291">
        <v>7.8547525016235076</v>
      </c>
    </row>
    <row r="15" spans="2:18" s="89" customFormat="1" ht="17.25" customHeight="1">
      <c r="B15" s="286"/>
      <c r="C15" s="287"/>
      <c r="D15" s="287"/>
      <c r="E15" s="287"/>
      <c r="F15" s="292"/>
      <c r="G15" s="293"/>
      <c r="I15" s="289"/>
      <c r="J15" s="290"/>
      <c r="K15" s="290"/>
      <c r="L15" s="290"/>
      <c r="M15" s="290"/>
      <c r="N15" s="290"/>
      <c r="O15" s="290"/>
      <c r="P15" s="291"/>
    </row>
    <row r="16" spans="2:18" s="89" customFormat="1" ht="17.25" customHeight="1">
      <c r="B16" s="286" t="s">
        <v>93</v>
      </c>
      <c r="C16" s="287">
        <v>231.68657751798827</v>
      </c>
      <c r="D16" s="287">
        <v>230.84175684076638</v>
      </c>
      <c r="E16" s="287">
        <v>229.25993850520501</v>
      </c>
      <c r="F16" s="287">
        <v>227.00041458471321</v>
      </c>
      <c r="G16" s="288">
        <v>222.54553873783348</v>
      </c>
      <c r="I16" s="289" t="s">
        <v>53</v>
      </c>
      <c r="J16" s="290">
        <v>0.36597394196953292</v>
      </c>
      <c r="K16" s="290">
        <v>1.0584662233642517</v>
      </c>
      <c r="L16" s="290">
        <v>2.0643851870703278</v>
      </c>
      <c r="M16" s="290">
        <v>4.1074913619918663</v>
      </c>
      <c r="N16" s="290">
        <v>4.1074913619918663</v>
      </c>
      <c r="O16" s="290">
        <v>4.6167932684175961</v>
      </c>
      <c r="P16" s="291">
        <v>6.2248824977763073</v>
      </c>
    </row>
    <row r="17" spans="2:16" s="89" customFormat="1" ht="17.25" customHeight="1">
      <c r="B17" s="294"/>
      <c r="C17" s="287"/>
      <c r="D17" s="287"/>
      <c r="E17" s="287"/>
      <c r="F17" s="292"/>
      <c r="G17" s="293"/>
      <c r="I17" s="295"/>
      <c r="J17" s="290"/>
      <c r="K17" s="290"/>
      <c r="L17" s="290"/>
      <c r="M17" s="290"/>
      <c r="N17" s="290"/>
      <c r="O17" s="290"/>
      <c r="P17" s="291"/>
    </row>
    <row r="18" spans="2:16" s="89" customFormat="1" ht="17.25" customHeight="1">
      <c r="B18" s="286" t="s">
        <v>42</v>
      </c>
      <c r="C18" s="287">
        <v>232.40387032347533</v>
      </c>
      <c r="D18" s="287">
        <v>231.48853106465495</v>
      </c>
      <c r="E18" s="287">
        <v>229.70520648947948</v>
      </c>
      <c r="F18" s="287">
        <v>227.12571420277783</v>
      </c>
      <c r="G18" s="288">
        <v>222.52222489022486</v>
      </c>
      <c r="I18" s="289" t="s">
        <v>42</v>
      </c>
      <c r="J18" s="290">
        <v>0.39541451777787007</v>
      </c>
      <c r="K18" s="290">
        <v>1.1748379043029944</v>
      </c>
      <c r="L18" s="290">
        <v>2.3238919200426533</v>
      </c>
      <c r="M18" s="290">
        <v>4.4407453853768208</v>
      </c>
      <c r="N18" s="290">
        <v>4.4407453853768208</v>
      </c>
      <c r="O18" s="290">
        <v>5.9504848570483659</v>
      </c>
      <c r="P18" s="291">
        <v>6.8442870546791879</v>
      </c>
    </row>
    <row r="19" spans="2:16" s="89" customFormat="1" ht="17.25" customHeight="1">
      <c r="B19" s="286"/>
      <c r="C19" s="287"/>
      <c r="D19" s="287"/>
      <c r="E19" s="287"/>
      <c r="F19" s="292"/>
      <c r="G19" s="293"/>
      <c r="I19" s="289"/>
      <c r="J19" s="290"/>
      <c r="K19" s="290"/>
      <c r="L19" s="290"/>
      <c r="M19" s="290"/>
      <c r="N19" s="290"/>
      <c r="O19" s="290"/>
      <c r="P19" s="291"/>
    </row>
    <row r="20" spans="2:16" s="89" customFormat="1" ht="17.25" customHeight="1">
      <c r="B20" s="286" t="s">
        <v>43</v>
      </c>
      <c r="C20" s="287">
        <v>239.58203341558001</v>
      </c>
      <c r="D20" s="287">
        <v>238.5762519295015</v>
      </c>
      <c r="E20" s="287">
        <v>236.6807781013429</v>
      </c>
      <c r="F20" s="287">
        <v>234.02648066204108</v>
      </c>
      <c r="G20" s="288">
        <v>229.30187967552263</v>
      </c>
      <c r="I20" s="289" t="s">
        <v>43</v>
      </c>
      <c r="J20" s="290">
        <v>0.42157653075032275</v>
      </c>
      <c r="K20" s="290">
        <v>1.2258094372982198</v>
      </c>
      <c r="L20" s="290">
        <v>2.3738992005617243</v>
      </c>
      <c r="M20" s="290">
        <v>4.483240065281846</v>
      </c>
      <c r="N20" s="290">
        <v>4.483240065281846</v>
      </c>
      <c r="O20" s="290">
        <v>6.221955654377842</v>
      </c>
      <c r="P20" s="291">
        <v>7.1303800779419557</v>
      </c>
    </row>
    <row r="21" spans="2:16" s="89" customFormat="1" ht="17.25" customHeight="1">
      <c r="B21" s="286"/>
      <c r="C21" s="287"/>
      <c r="D21" s="287"/>
      <c r="E21" s="287"/>
      <c r="F21" s="292"/>
      <c r="G21" s="293"/>
      <c r="I21" s="289"/>
      <c r="J21" s="290"/>
      <c r="K21" s="290"/>
      <c r="L21" s="290"/>
      <c r="M21" s="290"/>
      <c r="N21" s="290"/>
      <c r="O21" s="290"/>
      <c r="P21" s="291"/>
    </row>
    <row r="22" spans="2:16" s="89" customFormat="1" ht="17.25" customHeight="1">
      <c r="B22" s="286" t="s">
        <v>44</v>
      </c>
      <c r="C22" s="287">
        <v>237.77222397684017</v>
      </c>
      <c r="D22" s="287">
        <v>236.81545534432956</v>
      </c>
      <c r="E22" s="287">
        <v>235.02166350143636</v>
      </c>
      <c r="F22" s="287">
        <v>232.4889027639187</v>
      </c>
      <c r="G22" s="288">
        <v>227.6666951288918</v>
      </c>
      <c r="I22" s="289" t="s">
        <v>44</v>
      </c>
      <c r="J22" s="290">
        <v>0.4040144386351141</v>
      </c>
      <c r="K22" s="290">
        <v>1.1703433778933237</v>
      </c>
      <c r="L22" s="290">
        <v>2.2725046873684152</v>
      </c>
      <c r="M22" s="290">
        <v>4.4387383241221157</v>
      </c>
      <c r="N22" s="290">
        <v>4.4387383241221157</v>
      </c>
      <c r="O22" s="290">
        <v>5.8523381668306174</v>
      </c>
      <c r="P22" s="291">
        <v>6.8638228089443309</v>
      </c>
    </row>
    <row r="23" spans="2:16" s="89" customFormat="1" ht="17.25" customHeight="1">
      <c r="B23" s="294"/>
      <c r="C23" s="287"/>
      <c r="D23" s="287"/>
      <c r="E23" s="287"/>
      <c r="F23" s="292"/>
      <c r="G23" s="293"/>
      <c r="I23" s="296"/>
      <c r="J23" s="290"/>
      <c r="K23" s="290"/>
      <c r="L23" s="290"/>
      <c r="M23" s="290"/>
      <c r="N23" s="290"/>
      <c r="O23" s="290"/>
      <c r="P23" s="291"/>
    </row>
    <row r="24" spans="2:16" s="89" customFormat="1" ht="17.25" customHeight="1" thickBot="1">
      <c r="B24" s="297" t="s">
        <v>94</v>
      </c>
      <c r="C24" s="298">
        <v>230.64120395034959</v>
      </c>
      <c r="D24" s="298">
        <v>229.74733288562652</v>
      </c>
      <c r="E24" s="298">
        <v>228.07065853468049</v>
      </c>
      <c r="F24" s="298">
        <v>225.69787467001254</v>
      </c>
      <c r="G24" s="299">
        <v>221.27772974305148</v>
      </c>
      <c r="I24" s="300" t="s">
        <v>54</v>
      </c>
      <c r="J24" s="301">
        <v>0.38906700395431315</v>
      </c>
      <c r="K24" s="301">
        <v>1.1270829102631996</v>
      </c>
      <c r="L24" s="301">
        <v>2.1902418388141998</v>
      </c>
      <c r="M24" s="301">
        <v>4.2315483886114613</v>
      </c>
      <c r="N24" s="301">
        <v>4.2315483886114613</v>
      </c>
      <c r="O24" s="301">
        <v>5.7182946026852699</v>
      </c>
      <c r="P24" s="302">
        <v>6.6474416715635476</v>
      </c>
    </row>
    <row r="25" spans="2:16">
      <c r="B25" s="90" t="s">
        <v>29</v>
      </c>
      <c r="I25" s="303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4" t="str">
        <f>"IJG Money Market Index [single  returns] -as at "&amp; TEXT(Map!$N$16, " mmmm yyyy")</f>
        <v>IJG Money Market Index [single  returns] -as at  December 2021</v>
      </c>
      <c r="C27" s="305"/>
      <c r="D27" s="305"/>
      <c r="E27" s="305"/>
      <c r="F27" s="305"/>
      <c r="G27" s="306"/>
      <c r="I27" s="480" t="str">
        <f>"IJG Money Market Index Performance [single returns, %] -as at "&amp; TEXT(Map!$N$16, " mmmm yyyy")</f>
        <v>IJG Money Market Index Performance [single returns, %] -as at  December 2021</v>
      </c>
      <c r="J27" s="481"/>
      <c r="K27" s="481"/>
      <c r="L27" s="481"/>
      <c r="M27" s="481"/>
      <c r="N27" s="481"/>
      <c r="O27" s="481"/>
      <c r="P27" s="482"/>
    </row>
    <row r="28" spans="2:16" ht="18" customHeight="1">
      <c r="B28" s="278"/>
      <c r="C28" s="279" t="s">
        <v>32</v>
      </c>
      <c r="D28" s="279" t="s">
        <v>33</v>
      </c>
      <c r="E28" s="279" t="s">
        <v>34</v>
      </c>
      <c r="F28" s="279" t="s">
        <v>35</v>
      </c>
      <c r="G28" s="280" t="s">
        <v>36</v>
      </c>
      <c r="I28" s="307"/>
      <c r="J28" s="308" t="s">
        <v>8</v>
      </c>
      <c r="K28" s="309" t="s">
        <v>47</v>
      </c>
      <c r="L28" s="309" t="s">
        <v>48</v>
      </c>
      <c r="M28" s="309" t="s">
        <v>49</v>
      </c>
      <c r="N28" s="309" t="s">
        <v>12</v>
      </c>
      <c r="O28" s="309" t="s">
        <v>50</v>
      </c>
      <c r="P28" s="310" t="s">
        <v>51</v>
      </c>
    </row>
    <row r="29" spans="2:16" ht="18" customHeight="1">
      <c r="B29" s="286" t="s">
        <v>37</v>
      </c>
      <c r="C29" s="287">
        <v>227.71782660939397</v>
      </c>
      <c r="D29" s="287">
        <v>226.74828335066451</v>
      </c>
      <c r="E29" s="287">
        <v>224.97271839635357</v>
      </c>
      <c r="F29" s="287">
        <v>222.39056000829686</v>
      </c>
      <c r="G29" s="288">
        <v>217.93999878235135</v>
      </c>
      <c r="I29" s="311" t="s">
        <v>37</v>
      </c>
      <c r="J29" s="290">
        <v>0.42758571064023254</v>
      </c>
      <c r="K29" s="290">
        <v>1.2201960453729788</v>
      </c>
      <c r="L29" s="290">
        <v>2.3954553650561206</v>
      </c>
      <c r="M29" s="290">
        <v>4.4864769577278807</v>
      </c>
      <c r="N29" s="290">
        <v>4.4864769577278807</v>
      </c>
      <c r="O29" s="290">
        <v>5.4949978179509307</v>
      </c>
      <c r="P29" s="291">
        <v>6.457324735650416</v>
      </c>
    </row>
    <row r="30" spans="2:16" ht="18" customHeight="1">
      <c r="B30" s="286"/>
      <c r="C30" s="287"/>
      <c r="D30" s="287"/>
      <c r="E30" s="287"/>
      <c r="F30" s="292"/>
      <c r="G30" s="293"/>
      <c r="I30" s="311"/>
      <c r="J30" s="290"/>
      <c r="K30" s="290"/>
      <c r="L30" s="290"/>
      <c r="M30" s="290"/>
      <c r="N30" s="290"/>
      <c r="O30" s="290"/>
      <c r="P30" s="291"/>
    </row>
    <row r="31" spans="2:16" ht="18" customHeight="1">
      <c r="B31" s="286" t="s">
        <v>38</v>
      </c>
      <c r="C31" s="287">
        <v>190.93713542257902</v>
      </c>
      <c r="D31" s="287">
        <v>190.44108793552792</v>
      </c>
      <c r="E31" s="287">
        <v>189.56738935240222</v>
      </c>
      <c r="F31" s="287">
        <v>188.30773856795886</v>
      </c>
      <c r="G31" s="288">
        <v>185.88702888431746</v>
      </c>
      <c r="I31" s="311" t="s">
        <v>38</v>
      </c>
      <c r="J31" s="290">
        <v>0.26047293282582817</v>
      </c>
      <c r="K31" s="290">
        <v>0.72256418936618161</v>
      </c>
      <c r="L31" s="290">
        <v>1.3963296859790031</v>
      </c>
      <c r="M31" s="290">
        <v>2.7167611255997759</v>
      </c>
      <c r="N31" s="290">
        <v>2.7167611255997759</v>
      </c>
      <c r="O31" s="290">
        <v>4.0600692884843914</v>
      </c>
      <c r="P31" s="291">
        <v>4.7376297733462192</v>
      </c>
    </row>
    <row r="32" spans="2:16" ht="18" customHeight="1">
      <c r="B32" s="286"/>
      <c r="C32" s="287"/>
      <c r="D32" s="287"/>
      <c r="E32" s="287"/>
      <c r="F32" s="292"/>
      <c r="G32" s="293"/>
      <c r="I32" s="311"/>
      <c r="J32" s="290"/>
      <c r="K32" s="290"/>
      <c r="L32" s="290"/>
      <c r="M32" s="290"/>
      <c r="N32" s="290"/>
      <c r="O32" s="290"/>
      <c r="P32" s="291"/>
    </row>
    <row r="33" spans="2:16" ht="18" customHeight="1">
      <c r="B33" s="286" t="s">
        <v>39</v>
      </c>
      <c r="C33" s="287">
        <v>218.24070708882721</v>
      </c>
      <c r="D33" s="287">
        <v>217.44860258663522</v>
      </c>
      <c r="E33" s="287">
        <v>215.97571422297469</v>
      </c>
      <c r="F33" s="287">
        <v>213.7885931691566</v>
      </c>
      <c r="G33" s="288">
        <v>209.85119125494626</v>
      </c>
      <c r="I33" s="311" t="s">
        <v>39</v>
      </c>
      <c r="J33" s="290">
        <v>0.36427205913012184</v>
      </c>
      <c r="K33" s="290">
        <v>1.0487257208531053</v>
      </c>
      <c r="L33" s="290">
        <v>2.0824843148427252</v>
      </c>
      <c r="M33" s="290">
        <v>3.9978404619531505</v>
      </c>
      <c r="N33" s="290">
        <v>3.9978404619531505</v>
      </c>
      <c r="O33" s="290">
        <v>5.2180912974003624</v>
      </c>
      <c r="P33" s="291">
        <v>6.1299013201488561</v>
      </c>
    </row>
    <row r="34" spans="2:16" ht="18" customHeight="1">
      <c r="B34" s="286"/>
      <c r="C34" s="287"/>
      <c r="D34" s="287"/>
      <c r="E34" s="287"/>
      <c r="F34" s="292"/>
      <c r="G34" s="293"/>
      <c r="I34" s="311"/>
      <c r="J34" s="290"/>
      <c r="K34" s="290"/>
      <c r="L34" s="290"/>
      <c r="M34" s="290"/>
      <c r="N34" s="290"/>
      <c r="O34" s="290"/>
      <c r="P34" s="291"/>
    </row>
    <row r="35" spans="2:16" ht="18" customHeight="1">
      <c r="B35" s="286" t="s">
        <v>40</v>
      </c>
      <c r="C35" s="287">
        <v>227.85963755448191</v>
      </c>
      <c r="D35" s="287">
        <v>226.95644964106182</v>
      </c>
      <c r="E35" s="287">
        <v>225.29854400831516</v>
      </c>
      <c r="F35" s="287">
        <v>222.90949155005273</v>
      </c>
      <c r="G35" s="288">
        <v>218.56671380264166</v>
      </c>
      <c r="I35" s="311" t="s">
        <v>40</v>
      </c>
      <c r="J35" s="290">
        <v>0.39795648673941475</v>
      </c>
      <c r="K35" s="290">
        <v>1.1367554803515478</v>
      </c>
      <c r="L35" s="290">
        <v>2.2206977235501135</v>
      </c>
      <c r="M35" s="290">
        <v>4.2517561755681887</v>
      </c>
      <c r="N35" s="290">
        <v>4.2517561755681887</v>
      </c>
      <c r="O35" s="290">
        <v>5.4738059250664994</v>
      </c>
      <c r="P35" s="291">
        <v>6.4594207728168263</v>
      </c>
    </row>
    <row r="36" spans="2:16" ht="18" customHeight="1">
      <c r="B36" s="286"/>
      <c r="C36" s="287"/>
      <c r="D36" s="287"/>
      <c r="E36" s="287"/>
      <c r="F36" s="292"/>
      <c r="G36" s="293"/>
      <c r="I36" s="311"/>
      <c r="J36" s="290"/>
      <c r="K36" s="290"/>
      <c r="L36" s="290"/>
      <c r="M36" s="290"/>
      <c r="N36" s="290"/>
      <c r="O36" s="290"/>
      <c r="P36" s="291"/>
    </row>
    <row r="37" spans="2:16" ht="18" customHeight="1">
      <c r="B37" s="286" t="s">
        <v>41</v>
      </c>
      <c r="C37" s="287">
        <v>239.48473595756067</v>
      </c>
      <c r="D37" s="287">
        <v>238.39508250724182</v>
      </c>
      <c r="E37" s="287">
        <v>236.41833000793486</v>
      </c>
      <c r="F37" s="287">
        <v>233.58088911151495</v>
      </c>
      <c r="G37" s="288">
        <v>228.65309018349498</v>
      </c>
      <c r="I37" s="311" t="s">
        <v>52</v>
      </c>
      <c r="J37" s="290">
        <v>0.45707882849712611</v>
      </c>
      <c r="K37" s="290">
        <v>1.2970254673243309</v>
      </c>
      <c r="L37" s="290">
        <v>2.5275384765006015</v>
      </c>
      <c r="M37" s="290">
        <v>4.7371525857679231</v>
      </c>
      <c r="N37" s="290">
        <v>4.7371525857679231</v>
      </c>
      <c r="O37" s="290">
        <v>5.9190531710027416</v>
      </c>
      <c r="P37" s="291">
        <v>6.9463138888842701</v>
      </c>
    </row>
    <row r="38" spans="2:16" ht="18" customHeight="1">
      <c r="B38" s="286"/>
      <c r="C38" s="287"/>
      <c r="D38" s="287"/>
      <c r="E38" s="287"/>
      <c r="F38" s="292"/>
      <c r="G38" s="293"/>
      <c r="I38" s="311"/>
      <c r="J38" s="290"/>
      <c r="K38" s="290"/>
      <c r="L38" s="290"/>
      <c r="M38" s="290"/>
      <c r="N38" s="290"/>
      <c r="O38" s="290"/>
      <c r="P38" s="291"/>
    </row>
    <row r="39" spans="2:16" ht="18" customHeight="1">
      <c r="B39" s="286" t="s">
        <v>93</v>
      </c>
      <c r="C39" s="287">
        <v>228.37332882460817</v>
      </c>
      <c r="D39" s="287">
        <v>227.42626202629114</v>
      </c>
      <c r="E39" s="287">
        <v>225.70592680060912</v>
      </c>
      <c r="F39" s="287">
        <v>223.22514376026862</v>
      </c>
      <c r="G39" s="288">
        <v>218.8501979703976</v>
      </c>
      <c r="I39" s="311" t="s">
        <v>55</v>
      </c>
      <c r="J39" s="290">
        <v>0.41642807206123678</v>
      </c>
      <c r="K39" s="290">
        <v>1.1818041563239401</v>
      </c>
      <c r="L39" s="290">
        <v>2.3062747222904356</v>
      </c>
      <c r="M39" s="290">
        <v>4.3514380807179842</v>
      </c>
      <c r="N39" s="290">
        <v>4.3514380807179842</v>
      </c>
      <c r="O39" s="290">
        <v>5.5576467913479588</v>
      </c>
      <c r="P39" s="291">
        <v>6.5151655630921512</v>
      </c>
    </row>
    <row r="40" spans="2:16" ht="18" customHeight="1">
      <c r="B40" s="294"/>
      <c r="C40" s="287"/>
      <c r="D40" s="287"/>
      <c r="E40" s="287"/>
      <c r="F40" s="292"/>
      <c r="G40" s="293"/>
      <c r="I40" s="312"/>
      <c r="J40" s="290"/>
      <c r="K40" s="290"/>
      <c r="L40" s="290"/>
      <c r="M40" s="290"/>
      <c r="N40" s="290"/>
      <c r="O40" s="290"/>
      <c r="P40" s="291"/>
    </row>
    <row r="41" spans="2:16" ht="18" customHeight="1">
      <c r="B41" s="286" t="s">
        <v>42</v>
      </c>
      <c r="C41" s="287">
        <v>230.73042304423373</v>
      </c>
      <c r="D41" s="287">
        <v>229.7813094475718</v>
      </c>
      <c r="E41" s="287">
        <v>228.01754537230707</v>
      </c>
      <c r="F41" s="287">
        <v>225.36751826364062</v>
      </c>
      <c r="G41" s="288">
        <v>220.67525192165903</v>
      </c>
      <c r="I41" s="311" t="s">
        <v>42</v>
      </c>
      <c r="J41" s="290">
        <v>0.41305082599787379</v>
      </c>
      <c r="K41" s="290">
        <v>1.1897670714317465</v>
      </c>
      <c r="L41" s="290">
        <v>2.379626319671968</v>
      </c>
      <c r="M41" s="290">
        <v>4.5565467967130013</v>
      </c>
      <c r="N41" s="290">
        <v>4.5565467967130013</v>
      </c>
      <c r="O41" s="290">
        <v>5.8263119555874709</v>
      </c>
      <c r="P41" s="291">
        <v>6.7492496987631156</v>
      </c>
    </row>
    <row r="42" spans="2:16" ht="18" customHeight="1">
      <c r="B42" s="286"/>
      <c r="C42" s="287"/>
      <c r="D42" s="287"/>
      <c r="E42" s="287"/>
      <c r="F42" s="292"/>
      <c r="G42" s="293"/>
      <c r="I42" s="311"/>
      <c r="J42" s="290"/>
      <c r="K42" s="290"/>
      <c r="L42" s="290"/>
      <c r="M42" s="290"/>
      <c r="N42" s="290"/>
      <c r="O42" s="290"/>
      <c r="P42" s="291"/>
    </row>
    <row r="43" spans="2:16" ht="18" customHeight="1">
      <c r="B43" s="286" t="s">
        <v>43</v>
      </c>
      <c r="C43" s="287">
        <v>236.60310003122783</v>
      </c>
      <c r="D43" s="287">
        <v>235.53922262501905</v>
      </c>
      <c r="E43" s="287">
        <v>233.57400332769657</v>
      </c>
      <c r="F43" s="287">
        <v>230.69702274876343</v>
      </c>
      <c r="G43" s="288">
        <v>225.81957192129821</v>
      </c>
      <c r="I43" s="311" t="s">
        <v>43</v>
      </c>
      <c r="J43" s="290">
        <v>0.45167738704074978</v>
      </c>
      <c r="K43" s="290">
        <v>1.2968466783015886</v>
      </c>
      <c r="L43" s="290">
        <v>2.5601012150452851</v>
      </c>
      <c r="M43" s="290">
        <v>4.7752849844600043</v>
      </c>
      <c r="N43" s="290">
        <v>4.7752849844600043</v>
      </c>
      <c r="O43" s="290">
        <v>5.9840597075550894</v>
      </c>
      <c r="P43" s="291">
        <v>6.9478132057237518</v>
      </c>
    </row>
    <row r="44" spans="2:16" ht="18" customHeight="1">
      <c r="B44" s="286"/>
      <c r="C44" s="287"/>
      <c r="D44" s="287"/>
      <c r="E44" s="287"/>
      <c r="F44" s="292"/>
      <c r="G44" s="293"/>
      <c r="I44" s="311"/>
      <c r="J44" s="290"/>
      <c r="K44" s="290"/>
      <c r="L44" s="290"/>
      <c r="M44" s="290"/>
      <c r="N44" s="290"/>
      <c r="O44" s="290"/>
      <c r="P44" s="291"/>
    </row>
    <row r="45" spans="2:16" ht="18" customHeight="1">
      <c r="B45" s="286" t="s">
        <v>44</v>
      </c>
      <c r="C45" s="287">
        <v>232.38214299085979</v>
      </c>
      <c r="D45" s="287">
        <v>231.29173554717011</v>
      </c>
      <c r="E45" s="287">
        <v>229.28221655026832</v>
      </c>
      <c r="F45" s="287">
        <v>226.35871130161789</v>
      </c>
      <c r="G45" s="288">
        <v>221.4869031659579</v>
      </c>
      <c r="I45" s="311" t="s">
        <v>44</v>
      </c>
      <c r="J45" s="290">
        <v>0.47144245820547326</v>
      </c>
      <c r="K45" s="290">
        <v>1.3520134649918747</v>
      </c>
      <c r="L45" s="290">
        <v>2.661011654734069</v>
      </c>
      <c r="M45" s="290">
        <v>4.9191350229580877</v>
      </c>
      <c r="N45" s="290">
        <v>4.9191350229580877</v>
      </c>
      <c r="O45" s="290">
        <v>5.4554896564924071</v>
      </c>
      <c r="P45" s="291">
        <v>6.5128357191896136</v>
      </c>
    </row>
    <row r="46" spans="2:16" ht="18" customHeight="1">
      <c r="B46" s="313"/>
      <c r="C46" s="287"/>
      <c r="D46" s="287"/>
      <c r="E46" s="287"/>
      <c r="F46" s="292"/>
      <c r="G46" s="293"/>
      <c r="I46" s="314"/>
      <c r="J46" s="290"/>
      <c r="K46" s="290"/>
      <c r="L46" s="290"/>
      <c r="M46" s="290"/>
      <c r="N46" s="290"/>
      <c r="O46" s="290"/>
      <c r="P46" s="291"/>
    </row>
    <row r="47" spans="2:16" ht="21.75" thickBot="1">
      <c r="B47" s="325" t="s">
        <v>95</v>
      </c>
      <c r="C47" s="298">
        <v>230.64120395034959</v>
      </c>
      <c r="D47" s="298">
        <v>229.74733288562652</v>
      </c>
      <c r="E47" s="298">
        <v>228.07065853468049</v>
      </c>
      <c r="F47" s="298">
        <v>225.69787467001254</v>
      </c>
      <c r="G47" s="299">
        <v>221.27772974305148</v>
      </c>
      <c r="I47" s="315" t="s">
        <v>56</v>
      </c>
      <c r="J47" s="301">
        <v>0.38906700395431315</v>
      </c>
      <c r="K47" s="301">
        <v>1.1270829102631996</v>
      </c>
      <c r="L47" s="301">
        <v>2.1902418388141998</v>
      </c>
      <c r="M47" s="301">
        <v>4.2315483886114613</v>
      </c>
      <c r="N47" s="301">
        <v>4.2315483886114613</v>
      </c>
      <c r="O47" s="301">
        <v>5.7182946026852699</v>
      </c>
      <c r="P47" s="302">
        <v>6.6474416715635476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6" t="str">
        <f>"IJG Money Market Index Weights (%) - as at"&amp; TEXT(Map!$N$16, " mmmm yyyy")</f>
        <v>IJG Money Market Index Weights (%) - as at December 2021</v>
      </c>
      <c r="C51" s="317"/>
      <c r="D51" s="317"/>
      <c r="E51" s="317"/>
      <c r="F51" s="317"/>
      <c r="G51" s="318"/>
    </row>
    <row r="52" spans="2:7">
      <c r="B52" s="319"/>
      <c r="C52" s="279" t="s">
        <v>32</v>
      </c>
      <c r="D52" s="279" t="s">
        <v>33</v>
      </c>
      <c r="E52" s="279" t="s">
        <v>34</v>
      </c>
      <c r="F52" s="279" t="s">
        <v>35</v>
      </c>
      <c r="G52" s="280" t="s">
        <v>36</v>
      </c>
    </row>
    <row r="53" spans="2:7">
      <c r="B53" s="320"/>
      <c r="C53" s="321"/>
      <c r="D53" s="322"/>
      <c r="E53" s="322"/>
      <c r="F53" s="322"/>
      <c r="G53" s="323"/>
    </row>
    <row r="54" spans="2:7">
      <c r="B54" s="324" t="s">
        <v>38</v>
      </c>
      <c r="C54" s="287">
        <v>15</v>
      </c>
      <c r="D54" s="287">
        <v>15</v>
      </c>
      <c r="E54" s="287">
        <v>15</v>
      </c>
      <c r="F54" s="287">
        <v>15</v>
      </c>
      <c r="G54" s="288">
        <v>15</v>
      </c>
    </row>
    <row r="55" spans="2:7">
      <c r="B55" s="324"/>
      <c r="C55" s="287"/>
      <c r="D55" s="287"/>
      <c r="E55" s="287"/>
      <c r="F55" s="292"/>
      <c r="G55" s="293"/>
    </row>
    <row r="56" spans="2:7">
      <c r="B56" s="324" t="s">
        <v>39</v>
      </c>
      <c r="C56" s="287">
        <v>4.8948255865392882</v>
      </c>
      <c r="D56" s="287">
        <v>4.8948255865392882</v>
      </c>
      <c r="E56" s="287">
        <v>4.9737314368089942</v>
      </c>
      <c r="F56" s="287">
        <v>5.0655975168438134</v>
      </c>
      <c r="G56" s="288">
        <v>5.1377176769021773</v>
      </c>
    </row>
    <row r="57" spans="2:7">
      <c r="B57" s="324"/>
      <c r="C57" s="287"/>
      <c r="D57" s="287"/>
      <c r="E57" s="287"/>
      <c r="F57" s="292"/>
      <c r="G57" s="293"/>
    </row>
    <row r="58" spans="2:7">
      <c r="B58" s="324" t="s">
        <v>40</v>
      </c>
      <c r="C58" s="287">
        <v>2.3324590972704127</v>
      </c>
      <c r="D58" s="287">
        <v>2.3324590972704127</v>
      </c>
      <c r="E58" s="287">
        <v>2.3700589391923708</v>
      </c>
      <c r="F58" s="287">
        <v>2.4138345283976403</v>
      </c>
      <c r="G58" s="288">
        <v>2.4482008853700572</v>
      </c>
    </row>
    <row r="59" spans="2:7">
      <c r="B59" s="324"/>
      <c r="C59" s="287"/>
      <c r="D59" s="287"/>
      <c r="E59" s="287"/>
      <c r="F59" s="292"/>
      <c r="G59" s="293"/>
    </row>
    <row r="60" spans="2:7">
      <c r="B60" s="324" t="s">
        <v>41</v>
      </c>
      <c r="C60" s="287">
        <v>23.186082914061775</v>
      </c>
      <c r="D60" s="287">
        <v>23.186082914061775</v>
      </c>
      <c r="E60" s="287">
        <v>23.559848547670683</v>
      </c>
      <c r="F60" s="287">
        <v>23.99500492066478</v>
      </c>
      <c r="G60" s="288">
        <v>24.336627718316066</v>
      </c>
    </row>
    <row r="61" spans="2:7">
      <c r="B61" s="324"/>
      <c r="C61" s="287"/>
      <c r="D61" s="287"/>
      <c r="E61" s="287"/>
      <c r="F61" s="292"/>
      <c r="G61" s="293"/>
    </row>
    <row r="62" spans="2:7">
      <c r="B62" s="324" t="s">
        <v>42</v>
      </c>
      <c r="C62" s="287">
        <v>7.2818136109558784</v>
      </c>
      <c r="D62" s="287">
        <v>7.2818136109558784</v>
      </c>
      <c r="E62" s="287">
        <v>6.9881317499815747</v>
      </c>
      <c r="F62" s="287">
        <v>6.8032100062888041</v>
      </c>
      <c r="G62" s="288">
        <v>6.9354539526697945</v>
      </c>
    </row>
    <row r="63" spans="2:7" ht="14.45" customHeight="1">
      <c r="B63" s="324"/>
      <c r="C63" s="287"/>
      <c r="D63" s="287"/>
      <c r="E63" s="287"/>
      <c r="F63" s="292"/>
      <c r="G63" s="293"/>
    </row>
    <row r="64" spans="2:7">
      <c r="B64" s="324" t="s">
        <v>43</v>
      </c>
      <c r="C64" s="287">
        <v>12.999385779558272</v>
      </c>
      <c r="D64" s="287">
        <v>12.999385779558272</v>
      </c>
      <c r="E64" s="287">
        <v>12.934894847024719</v>
      </c>
      <c r="F64" s="287">
        <v>12.894699581150471</v>
      </c>
      <c r="G64" s="288">
        <v>12.653664966707748</v>
      </c>
    </row>
    <row r="65" spans="2:7">
      <c r="B65" s="324"/>
      <c r="C65" s="287"/>
      <c r="D65" s="287"/>
      <c r="E65" s="287"/>
      <c r="F65" s="292"/>
      <c r="G65" s="293"/>
    </row>
    <row r="66" spans="2:7" ht="21.75" thickBot="1">
      <c r="B66" s="325" t="s">
        <v>44</v>
      </c>
      <c r="C66" s="298">
        <v>34.305433011614369</v>
      </c>
      <c r="D66" s="298">
        <v>34.305433011614369</v>
      </c>
      <c r="E66" s="298">
        <v>34.17333447932166</v>
      </c>
      <c r="F66" s="298">
        <v>33.82765344665448</v>
      </c>
      <c r="G66" s="299">
        <v>33.488334800034153</v>
      </c>
    </row>
    <row r="67" spans="2:7" ht="14.45" customHeight="1">
      <c r="B67" s="90" t="s">
        <v>29</v>
      </c>
    </row>
    <row r="68" spans="2:7" ht="21.75" thickBot="1"/>
    <row r="69" spans="2:7">
      <c r="B69" s="326" t="str">
        <f>"Average Days to Maturity - as at"&amp; TEXT(Map!$N$16, " mmmm yyyy")</f>
        <v>Average Days to Maturity - as at December 2021</v>
      </c>
      <c r="C69" s="327"/>
      <c r="D69" s="327"/>
      <c r="E69" s="327"/>
      <c r="F69" s="327"/>
      <c r="G69" s="328"/>
    </row>
    <row r="70" spans="2:7">
      <c r="B70" s="319"/>
      <c r="C70" s="279" t="s">
        <v>32</v>
      </c>
      <c r="D70" s="279" t="s">
        <v>33</v>
      </c>
      <c r="E70" s="279" t="s">
        <v>34</v>
      </c>
      <c r="F70" s="279" t="s">
        <v>35</v>
      </c>
      <c r="G70" s="280" t="s">
        <v>36</v>
      </c>
    </row>
    <row r="71" spans="2:7">
      <c r="B71" s="320"/>
      <c r="C71" s="321"/>
      <c r="D71" s="322"/>
      <c r="E71" s="322"/>
      <c r="F71" s="322"/>
      <c r="G71" s="323"/>
    </row>
    <row r="72" spans="2:7">
      <c r="B72" s="324" t="s">
        <v>38</v>
      </c>
      <c r="C72" s="287">
        <v>0.15</v>
      </c>
      <c r="D72" s="287">
        <v>0.15</v>
      </c>
      <c r="E72" s="287">
        <v>0.15</v>
      </c>
      <c r="F72" s="287">
        <v>0.15</v>
      </c>
      <c r="G72" s="288">
        <v>0.15</v>
      </c>
    </row>
    <row r="73" spans="2:7">
      <c r="B73" s="324"/>
      <c r="C73" s="287"/>
      <c r="D73" s="287"/>
      <c r="E73" s="287"/>
      <c r="F73" s="287"/>
      <c r="G73" s="288"/>
    </row>
    <row r="74" spans="2:7">
      <c r="B74" s="324" t="s">
        <v>39</v>
      </c>
      <c r="C74" s="287">
        <v>2.2516197698080727</v>
      </c>
      <c r="D74" s="287">
        <v>2.2516197698080727</v>
      </c>
      <c r="E74" s="287">
        <v>2.2516197698080727</v>
      </c>
      <c r="F74" s="287">
        <v>2.2516197698080727</v>
      </c>
      <c r="G74" s="288">
        <v>2.2516197698080727</v>
      </c>
    </row>
    <row r="75" spans="2:7">
      <c r="B75" s="324"/>
      <c r="C75" s="287"/>
      <c r="D75" s="287"/>
      <c r="E75" s="287"/>
      <c r="F75" s="292"/>
      <c r="G75" s="293"/>
    </row>
    <row r="76" spans="2:7">
      <c r="B76" s="324" t="s">
        <v>40</v>
      </c>
      <c r="C76" s="287">
        <v>2.1225377785160755</v>
      </c>
      <c r="D76" s="287">
        <v>2.1225377785160755</v>
      </c>
      <c r="E76" s="287">
        <v>2.1225377785160755</v>
      </c>
      <c r="F76" s="287">
        <v>2.1225377785160755</v>
      </c>
      <c r="G76" s="288">
        <v>2.1225377785160755</v>
      </c>
    </row>
    <row r="77" spans="2:7">
      <c r="B77" s="324"/>
      <c r="C77" s="287"/>
      <c r="D77" s="287"/>
      <c r="E77" s="287"/>
      <c r="F77" s="292"/>
      <c r="G77" s="293"/>
    </row>
    <row r="78" spans="2:7">
      <c r="B78" s="324" t="s">
        <v>41</v>
      </c>
      <c r="C78" s="287">
        <v>42.00545354597525</v>
      </c>
      <c r="D78" s="287">
        <v>42.00545354597525</v>
      </c>
      <c r="E78" s="287">
        <v>42.00545354597525</v>
      </c>
      <c r="F78" s="287">
        <v>42.00545354597525</v>
      </c>
      <c r="G78" s="288">
        <v>42.00545354597525</v>
      </c>
    </row>
    <row r="79" spans="2:7">
      <c r="B79" s="324"/>
      <c r="C79" s="287"/>
      <c r="D79" s="287"/>
      <c r="E79" s="287"/>
      <c r="F79" s="292"/>
      <c r="G79" s="293"/>
    </row>
    <row r="80" spans="2:7">
      <c r="B80" s="324" t="s">
        <v>42</v>
      </c>
      <c r="C80" s="287">
        <v>3.3496342610397041</v>
      </c>
      <c r="D80" s="287">
        <v>3.3496342610397041</v>
      </c>
      <c r="E80" s="287">
        <v>3.3496342610397041</v>
      </c>
      <c r="F80" s="287">
        <v>3.3496342610397041</v>
      </c>
      <c r="G80" s="288">
        <v>3.3496342610397041</v>
      </c>
    </row>
    <row r="81" spans="2:10">
      <c r="B81" s="324"/>
      <c r="C81" s="287"/>
      <c r="D81" s="287"/>
      <c r="E81" s="287"/>
      <c r="F81" s="292"/>
      <c r="G81" s="293"/>
    </row>
    <row r="82" spans="2:10">
      <c r="B82" s="324" t="s">
        <v>43</v>
      </c>
      <c r="C82" s="287">
        <v>11.829441059398029</v>
      </c>
      <c r="D82" s="287">
        <v>11.829441059398029</v>
      </c>
      <c r="E82" s="287">
        <v>11.829441059398029</v>
      </c>
      <c r="F82" s="287">
        <v>11.829441059398029</v>
      </c>
      <c r="G82" s="288">
        <v>11.829441059398029</v>
      </c>
    </row>
    <row r="83" spans="2:10">
      <c r="B83" s="324"/>
      <c r="C83" s="287"/>
      <c r="D83" s="287"/>
      <c r="E83" s="287"/>
      <c r="F83" s="292"/>
      <c r="G83" s="293"/>
    </row>
    <row r="84" spans="2:10">
      <c r="B84" s="324" t="s">
        <v>44</v>
      </c>
      <c r="C84" s="287">
        <v>62.150009472708028</v>
      </c>
      <c r="D84" s="287">
        <v>62.150009472708028</v>
      </c>
      <c r="E84" s="287">
        <v>62.150009472708028</v>
      </c>
      <c r="F84" s="287">
        <v>62.150009472708028</v>
      </c>
      <c r="G84" s="288">
        <v>62.150009472708028</v>
      </c>
    </row>
    <row r="85" spans="2:10">
      <c r="B85" s="329"/>
      <c r="C85" s="287"/>
      <c r="D85" s="287"/>
      <c r="E85" s="287"/>
      <c r="F85" s="292"/>
      <c r="G85" s="293"/>
    </row>
    <row r="86" spans="2:10" ht="21.75" thickBot="1">
      <c r="B86" s="325" t="s">
        <v>46</v>
      </c>
      <c r="C86" s="298">
        <v>123.85869588744515</v>
      </c>
      <c r="D86" s="298">
        <v>123.85869588744515</v>
      </c>
      <c r="E86" s="298">
        <v>123.85869588744515</v>
      </c>
      <c r="F86" s="298">
        <v>123.85869588744515</v>
      </c>
      <c r="G86" s="299">
        <v>123.85869588744515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3" t="s">
        <v>45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 t="s">
        <v>7</v>
      </c>
      <c r="P2" s="436" t="s">
        <v>7</v>
      </c>
      <c r="Q2" s="436"/>
      <c r="R2" s="61"/>
    </row>
    <row r="3" spans="2:18" ht="14.25" thickBot="1"/>
    <row r="4" spans="2:18" ht="15" customHeight="1" thickBot="1">
      <c r="B4" s="483" t="str">
        <f>"IJG Money Market Index [average returns] - "&amp; TEXT(Map!$N$16, " mmmm yyyy")</f>
        <v>IJG Money Market Index [average returns] -  December 2021</v>
      </c>
      <c r="C4" s="484"/>
      <c r="D4" s="484"/>
      <c r="E4" s="484"/>
      <c r="F4" s="484"/>
      <c r="G4" s="485"/>
      <c r="H4" s="68"/>
      <c r="I4" s="486" t="str">
        <f>"IJG Money Market Index Performance [average returns, %] - "&amp; TEXT(Map!$N$16, " mmmm yyyy")</f>
        <v>IJG Money Market Index Performance [average returns, %] -  December 2021</v>
      </c>
      <c r="J4" s="487"/>
      <c r="K4" s="487"/>
      <c r="L4" s="487"/>
      <c r="M4" s="487"/>
      <c r="N4" s="487"/>
      <c r="O4" s="487"/>
      <c r="P4" s="487"/>
      <c r="Q4" s="488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0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135</v>
      </c>
      <c r="R5" s="71"/>
    </row>
    <row r="6" spans="2:18" ht="14.45" customHeight="1">
      <c r="B6" s="191"/>
      <c r="C6" s="331"/>
      <c r="D6" s="331"/>
      <c r="E6" s="331"/>
      <c r="F6" s="331"/>
      <c r="G6" s="332"/>
      <c r="H6" s="72"/>
      <c r="I6" s="333"/>
      <c r="J6" s="160"/>
      <c r="K6" s="160"/>
      <c r="L6" s="160"/>
      <c r="M6" s="160"/>
      <c r="N6" s="160"/>
      <c r="O6" s="160"/>
      <c r="P6" s="160"/>
      <c r="Q6" s="343"/>
      <c r="R6" s="73"/>
    </row>
    <row r="7" spans="2:18" ht="14.45" customHeight="1">
      <c r="B7" s="171" t="s">
        <v>37</v>
      </c>
      <c r="C7" s="334">
        <v>543.15627304166492</v>
      </c>
      <c r="D7" s="334">
        <v>541.00941935012008</v>
      </c>
      <c r="E7" s="334">
        <v>536.91151529145679</v>
      </c>
      <c r="F7" s="334">
        <v>531.16317388419941</v>
      </c>
      <c r="G7" s="335">
        <v>520.24695480621756</v>
      </c>
      <c r="H7" s="166"/>
      <c r="I7" s="186" t="s">
        <v>37</v>
      </c>
      <c r="J7" s="334">
        <v>0.39682371780582759</v>
      </c>
      <c r="K7" s="334">
        <v>1.1630888093018932</v>
      </c>
      <c r="L7" s="334">
        <v>2.2578935715299009</v>
      </c>
      <c r="M7" s="334">
        <v>4.4035468201790273</v>
      </c>
      <c r="N7" s="334">
        <v>4.4035468201790273</v>
      </c>
      <c r="O7" s="334">
        <v>6.0712756331017914</v>
      </c>
      <c r="P7" s="334">
        <v>6.9102733518162651</v>
      </c>
      <c r="Q7" s="335">
        <v>6.5609004273727844</v>
      </c>
      <c r="R7" s="74"/>
    </row>
    <row r="8" spans="2:18" ht="14.45" customHeight="1">
      <c r="B8" s="171"/>
      <c r="C8" s="334"/>
      <c r="D8" s="334"/>
      <c r="E8" s="334"/>
      <c r="F8" s="334"/>
      <c r="G8" s="335"/>
      <c r="H8" s="166"/>
      <c r="I8" s="186"/>
      <c r="J8" s="334"/>
      <c r="K8" s="334"/>
      <c r="L8" s="334"/>
      <c r="M8" s="334"/>
      <c r="N8" s="334"/>
      <c r="O8" s="334"/>
      <c r="P8" s="334"/>
      <c r="Q8" s="335"/>
      <c r="R8" s="73"/>
    </row>
    <row r="9" spans="2:18" ht="14.45" customHeight="1">
      <c r="B9" s="171" t="s">
        <v>38</v>
      </c>
      <c r="C9" s="334">
        <v>399.76717213316618</v>
      </c>
      <c r="D9" s="334">
        <v>398.74428187811611</v>
      </c>
      <c r="E9" s="334">
        <v>396.84149333273797</v>
      </c>
      <c r="F9" s="334">
        <v>394.20567859666102</v>
      </c>
      <c r="G9" s="335">
        <v>389.05888865512554</v>
      </c>
      <c r="H9" s="166"/>
      <c r="I9" s="186" t="s">
        <v>38</v>
      </c>
      <c r="J9" s="334">
        <v>0.25652788053340814</v>
      </c>
      <c r="K9" s="334">
        <v>0.73724115284867775</v>
      </c>
      <c r="L9" s="334">
        <v>1.4108101020522179</v>
      </c>
      <c r="M9" s="334">
        <v>2.752355437773546</v>
      </c>
      <c r="N9" s="334">
        <v>2.752355437773546</v>
      </c>
      <c r="O9" s="334">
        <v>4.0021836777439201</v>
      </c>
      <c r="P9" s="334">
        <v>4.5976631930481737</v>
      </c>
      <c r="Q9" s="335">
        <v>4.6612333498782244</v>
      </c>
      <c r="R9" s="73"/>
    </row>
    <row r="10" spans="2:18" ht="14.45" customHeight="1">
      <c r="B10" s="171"/>
      <c r="C10" s="334"/>
      <c r="D10" s="334"/>
      <c r="E10" s="334"/>
      <c r="F10" s="334"/>
      <c r="G10" s="335"/>
      <c r="H10" s="166"/>
      <c r="I10" s="186"/>
      <c r="J10" s="334"/>
      <c r="K10" s="334"/>
      <c r="L10" s="334"/>
      <c r="M10" s="334"/>
      <c r="N10" s="334"/>
      <c r="O10" s="334"/>
      <c r="P10" s="334"/>
      <c r="Q10" s="335"/>
      <c r="R10" s="73"/>
    </row>
    <row r="11" spans="2:18" ht="14.45" customHeight="1">
      <c r="B11" s="171" t="s">
        <v>42</v>
      </c>
      <c r="C11" s="334">
        <v>526.94601871869463</v>
      </c>
      <c r="D11" s="334">
        <v>524.86938660844839</v>
      </c>
      <c r="E11" s="334">
        <v>520.84963793529539</v>
      </c>
      <c r="F11" s="334">
        <v>514.93094481865637</v>
      </c>
      <c r="G11" s="335">
        <v>504.27398675434813</v>
      </c>
      <c r="H11" s="166"/>
      <c r="I11" s="186" t="s">
        <v>42</v>
      </c>
      <c r="J11" s="334">
        <v>0.3956474054745085</v>
      </c>
      <c r="K11" s="334">
        <v>1.1704684690894585</v>
      </c>
      <c r="L11" s="334">
        <v>2.3333369301139273</v>
      </c>
      <c r="M11" s="334">
        <v>4.4959749183713038</v>
      </c>
      <c r="N11" s="334">
        <v>4.4959749183713038</v>
      </c>
      <c r="O11" s="334">
        <v>5.8518618579448622</v>
      </c>
      <c r="P11" s="334">
        <v>6.7693898540598374</v>
      </c>
      <c r="Q11" s="335">
        <v>6.5223024186529477</v>
      </c>
      <c r="R11" s="74"/>
    </row>
    <row r="12" spans="2:18" ht="14.45" customHeight="1">
      <c r="B12" s="171"/>
      <c r="C12" s="334"/>
      <c r="D12" s="334"/>
      <c r="E12" s="334"/>
      <c r="F12" s="334"/>
      <c r="G12" s="335"/>
      <c r="H12" s="166"/>
      <c r="I12" s="186"/>
      <c r="J12" s="334"/>
      <c r="K12" s="334"/>
      <c r="L12" s="334"/>
      <c r="M12" s="334"/>
      <c r="N12" s="334"/>
      <c r="O12" s="334"/>
      <c r="P12" s="334"/>
      <c r="Q12" s="335"/>
      <c r="R12" s="73"/>
    </row>
    <row r="13" spans="2:18" ht="14.45" customHeight="1">
      <c r="B13" s="171" t="s">
        <v>43</v>
      </c>
      <c r="C13" s="334">
        <v>555.99286800639754</v>
      </c>
      <c r="D13" s="334">
        <v>553.64739758594271</v>
      </c>
      <c r="E13" s="334">
        <v>549.16986204765055</v>
      </c>
      <c r="F13" s="334">
        <v>542.91135052858419</v>
      </c>
      <c r="G13" s="335">
        <v>531.801589066784</v>
      </c>
      <c r="H13" s="166"/>
      <c r="I13" s="186" t="s">
        <v>43</v>
      </c>
      <c r="J13" s="334">
        <v>0.4236397444802753</v>
      </c>
      <c r="K13" s="334">
        <v>1.242421776990188</v>
      </c>
      <c r="L13" s="334">
        <v>2.40951261473481</v>
      </c>
      <c r="M13" s="334">
        <v>4.5489294197230246</v>
      </c>
      <c r="N13" s="334">
        <v>4.5489294197230246</v>
      </c>
      <c r="O13" s="334">
        <v>6.1248909392247253</v>
      </c>
      <c r="P13" s="334">
        <v>7.0467790318886614</v>
      </c>
      <c r="Q13" s="335">
        <v>6.7839194335276742</v>
      </c>
      <c r="R13" s="74"/>
    </row>
    <row r="14" spans="2:18" ht="14.45" customHeight="1">
      <c r="B14" s="171"/>
      <c r="C14" s="334"/>
      <c r="D14" s="334"/>
      <c r="E14" s="334"/>
      <c r="F14" s="334"/>
      <c r="G14" s="335"/>
      <c r="H14" s="166"/>
      <c r="I14" s="186"/>
      <c r="J14" s="334"/>
      <c r="K14" s="334"/>
      <c r="L14" s="334"/>
      <c r="M14" s="334"/>
      <c r="N14" s="334"/>
      <c r="O14" s="334"/>
      <c r="P14" s="334"/>
      <c r="Q14" s="335"/>
      <c r="R14" s="73"/>
    </row>
    <row r="15" spans="2:18" ht="14.45" customHeight="1">
      <c r="B15" s="171" t="s">
        <v>44</v>
      </c>
      <c r="C15" s="334">
        <v>591.93954831421706</v>
      </c>
      <c r="D15" s="334">
        <v>589.5001419376822</v>
      </c>
      <c r="E15" s="334">
        <v>584.84007146200634</v>
      </c>
      <c r="F15" s="334">
        <v>578.34176559477635</v>
      </c>
      <c r="G15" s="335">
        <v>565.62261713220187</v>
      </c>
      <c r="H15" s="166"/>
      <c r="I15" s="186" t="s">
        <v>44</v>
      </c>
      <c r="J15" s="334">
        <v>0.41380929417871304</v>
      </c>
      <c r="K15" s="334">
        <v>1.2139176500787885</v>
      </c>
      <c r="L15" s="334">
        <v>2.351167342281868</v>
      </c>
      <c r="M15" s="334">
        <v>4.6527367161246724</v>
      </c>
      <c r="N15" s="334">
        <v>4.6527367161246724</v>
      </c>
      <c r="O15" s="334">
        <v>6.5090699130986085</v>
      </c>
      <c r="P15" s="334">
        <v>7.3620096128306667</v>
      </c>
      <c r="Q15" s="335">
        <v>6.8727007740090107</v>
      </c>
      <c r="R15" s="74"/>
    </row>
    <row r="16" spans="2:18" ht="14.45" customHeight="1" thickBot="1">
      <c r="B16" s="336"/>
      <c r="C16" s="337"/>
      <c r="D16" s="337"/>
      <c r="E16" s="337"/>
      <c r="F16" s="337"/>
      <c r="G16" s="338"/>
      <c r="H16" s="72"/>
      <c r="I16" s="339"/>
      <c r="J16" s="337"/>
      <c r="K16" s="337"/>
      <c r="L16" s="337"/>
      <c r="M16" s="337"/>
      <c r="N16" s="337"/>
      <c r="O16" s="337"/>
      <c r="P16" s="337"/>
      <c r="Q16" s="338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3" t="str">
        <f>"IJG Money Market Index Weights [%] - "&amp; TEXT(Map!$N$16, " mmmm yyyy")</f>
        <v>IJG Money Market Index Weights [%] -  December 2021</v>
      </c>
      <c r="C19" s="484"/>
      <c r="D19" s="484"/>
      <c r="E19" s="484"/>
      <c r="F19" s="484"/>
      <c r="G19" s="485"/>
      <c r="I19" s="483" t="str">
        <f>"IJG Money Market Index Performance [single-month returns, %] - "&amp; TEXT(Map!$N$16, " mmmm yyyy")</f>
        <v>IJG Money Market Index Performance [single-month returns, %] -  December 2021</v>
      </c>
      <c r="J19" s="484"/>
      <c r="K19" s="484"/>
      <c r="L19" s="484"/>
      <c r="M19" s="484"/>
      <c r="N19" s="484"/>
      <c r="O19" s="484"/>
      <c r="P19" s="484"/>
      <c r="Q19" s="485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135</v>
      </c>
      <c r="R20" s="73"/>
    </row>
    <row r="21" spans="2:18" ht="14.45" customHeight="1">
      <c r="B21" s="191"/>
      <c r="C21" s="331"/>
      <c r="D21" s="331"/>
      <c r="E21" s="331"/>
      <c r="F21" s="331"/>
      <c r="G21" s="332"/>
      <c r="I21" s="191"/>
      <c r="J21" s="160"/>
      <c r="K21" s="160"/>
      <c r="L21" s="160"/>
      <c r="M21" s="160"/>
      <c r="N21" s="160"/>
      <c r="O21" s="160"/>
      <c r="P21" s="160"/>
      <c r="Q21" s="343"/>
      <c r="R21" s="73"/>
    </row>
    <row r="22" spans="2:18" ht="14.45" customHeight="1">
      <c r="B22" s="171" t="s">
        <v>38</v>
      </c>
      <c r="C22" s="334">
        <v>15</v>
      </c>
      <c r="D22" s="334">
        <v>15</v>
      </c>
      <c r="E22" s="334">
        <v>15</v>
      </c>
      <c r="F22" s="334">
        <v>15</v>
      </c>
      <c r="G22" s="335">
        <v>15</v>
      </c>
      <c r="H22" s="166"/>
      <c r="I22" s="171" t="s">
        <v>37</v>
      </c>
      <c r="J22" s="334">
        <v>0.43746797376509328</v>
      </c>
      <c r="K22" s="334">
        <v>1.2726106802039228</v>
      </c>
      <c r="L22" s="334">
        <v>2.5008153300377201</v>
      </c>
      <c r="M22" s="334">
        <v>4.7059399072350461</v>
      </c>
      <c r="N22" s="334">
        <v>4.7059399072350461</v>
      </c>
      <c r="O22" s="334">
        <v>5.7668954339079148</v>
      </c>
      <c r="P22" s="334">
        <v>6.6836405428572609</v>
      </c>
      <c r="Q22" s="335">
        <v>6.5350105972068029</v>
      </c>
      <c r="R22" s="73"/>
    </row>
    <row r="23" spans="2:18" ht="14.45" customHeight="1">
      <c r="B23" s="171"/>
      <c r="C23" s="334"/>
      <c r="D23" s="334"/>
      <c r="E23" s="334"/>
      <c r="F23" s="334"/>
      <c r="G23" s="335"/>
      <c r="H23" s="166"/>
      <c r="I23" s="171"/>
      <c r="J23" s="334"/>
      <c r="K23" s="334"/>
      <c r="L23" s="334"/>
      <c r="M23" s="334"/>
      <c r="N23" s="334"/>
      <c r="O23" s="334"/>
      <c r="P23" s="334"/>
      <c r="Q23" s="335"/>
      <c r="R23" s="73"/>
    </row>
    <row r="24" spans="2:18" ht="15" customHeight="1">
      <c r="B24" s="171" t="s">
        <v>42</v>
      </c>
      <c r="C24" s="334">
        <v>10.447080416572211</v>
      </c>
      <c r="D24" s="334">
        <v>10.447080416572211</v>
      </c>
      <c r="E24" s="334">
        <v>11.24001996007984</v>
      </c>
      <c r="F24" s="334">
        <v>11.064318529862176</v>
      </c>
      <c r="G24" s="335">
        <v>11.213720316622691</v>
      </c>
      <c r="H24" s="166"/>
      <c r="I24" s="171" t="s">
        <v>38</v>
      </c>
      <c r="J24" s="334">
        <v>0.25652788053340814</v>
      </c>
      <c r="K24" s="334">
        <v>0.73724115284867775</v>
      </c>
      <c r="L24" s="334">
        <v>1.4108101020522179</v>
      </c>
      <c r="M24" s="334">
        <v>2.752355437773546</v>
      </c>
      <c r="N24" s="334">
        <v>2.752355437773546</v>
      </c>
      <c r="O24" s="334">
        <v>4.0021836777439201</v>
      </c>
      <c r="P24" s="334">
        <v>4.5976631930481737</v>
      </c>
      <c r="Q24" s="335">
        <v>4.6612333498782244</v>
      </c>
      <c r="R24" s="73"/>
    </row>
    <row r="25" spans="2:18">
      <c r="B25" s="171"/>
      <c r="C25" s="334"/>
      <c r="D25" s="334"/>
      <c r="E25" s="334"/>
      <c r="F25" s="334"/>
      <c r="G25" s="335"/>
      <c r="H25" s="166"/>
      <c r="I25" s="171"/>
      <c r="J25" s="334"/>
      <c r="K25" s="334"/>
      <c r="L25" s="334"/>
      <c r="M25" s="334"/>
      <c r="N25" s="334"/>
      <c r="O25" s="334"/>
      <c r="P25" s="334"/>
      <c r="Q25" s="335"/>
    </row>
    <row r="26" spans="2:18" ht="15" customHeight="1">
      <c r="B26" s="171" t="s">
        <v>43</v>
      </c>
      <c r="C26" s="334">
        <v>20.498951650274538</v>
      </c>
      <c r="D26" s="334">
        <v>20.498951650274538</v>
      </c>
      <c r="E26" s="334">
        <v>20.232035928143709</v>
      </c>
      <c r="F26" s="334">
        <v>20.479836651352731</v>
      </c>
      <c r="G26" s="335">
        <v>20.722955145118735</v>
      </c>
      <c r="H26" s="166"/>
      <c r="I26" s="171" t="s">
        <v>42</v>
      </c>
      <c r="J26" s="334">
        <v>0.41272013514537242</v>
      </c>
      <c r="K26" s="334">
        <v>1.1916368841453417</v>
      </c>
      <c r="L26" s="334">
        <v>2.3724626604567201</v>
      </c>
      <c r="M26" s="334">
        <v>4.5773140448928551</v>
      </c>
      <c r="N26" s="334">
        <v>4.5773140448928551</v>
      </c>
      <c r="O26" s="334">
        <v>5.7710932239551926</v>
      </c>
      <c r="P26" s="334">
        <v>6.7059191820864061</v>
      </c>
      <c r="Q26" s="335">
        <v>6.515137773732782</v>
      </c>
      <c r="R26" s="69"/>
    </row>
    <row r="27" spans="2:18" ht="14.45" customHeight="1">
      <c r="B27" s="171"/>
      <c r="C27" s="334"/>
      <c r="D27" s="334"/>
      <c r="E27" s="334"/>
      <c r="F27" s="334"/>
      <c r="G27" s="335"/>
      <c r="H27" s="166"/>
      <c r="I27" s="171"/>
      <c r="J27" s="334"/>
      <c r="K27" s="334"/>
      <c r="L27" s="334"/>
      <c r="M27" s="334"/>
      <c r="N27" s="334"/>
      <c r="O27" s="334"/>
      <c r="P27" s="334"/>
      <c r="Q27" s="335"/>
      <c r="R27" s="77"/>
    </row>
    <row r="28" spans="2:18" ht="14.45" customHeight="1">
      <c r="B28" s="171" t="s">
        <v>44</v>
      </c>
      <c r="C28" s="334">
        <v>54.05396793315326</v>
      </c>
      <c r="D28" s="334">
        <v>54.05396793315326</v>
      </c>
      <c r="E28" s="334">
        <v>53.527944111776449</v>
      </c>
      <c r="F28" s="334">
        <v>53.455844818785096</v>
      </c>
      <c r="G28" s="335">
        <v>53.06332453825857</v>
      </c>
      <c r="H28" s="166"/>
      <c r="I28" s="171" t="s">
        <v>43</v>
      </c>
      <c r="J28" s="334">
        <v>0.44616717178016518</v>
      </c>
      <c r="K28" s="334">
        <v>1.2917094867512802</v>
      </c>
      <c r="L28" s="334">
        <v>2.5688864829582991</v>
      </c>
      <c r="M28" s="334">
        <v>4.8147738786462169</v>
      </c>
      <c r="N28" s="334">
        <v>4.8147738786462169</v>
      </c>
      <c r="O28" s="334">
        <v>5.9269184851122647</v>
      </c>
      <c r="P28" s="334">
        <v>6.8893188625167801</v>
      </c>
      <c r="Q28" s="335">
        <v>6.7713665996674832</v>
      </c>
      <c r="R28" s="73"/>
    </row>
    <row r="29" spans="2:18" ht="14.25" thickBot="1">
      <c r="B29" s="340"/>
      <c r="C29" s="337"/>
      <c r="D29" s="337"/>
      <c r="E29" s="337"/>
      <c r="F29" s="337"/>
      <c r="G29" s="338"/>
      <c r="H29" s="166"/>
      <c r="I29" s="171"/>
      <c r="J29" s="334"/>
      <c r="K29" s="334"/>
      <c r="L29" s="334"/>
      <c r="M29" s="334"/>
      <c r="N29" s="334"/>
      <c r="O29" s="334"/>
      <c r="P29" s="334"/>
      <c r="Q29" s="335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4">
        <v>0.47371808100151735</v>
      </c>
      <c r="K30" s="334">
        <v>1.3848234768862655</v>
      </c>
      <c r="L30" s="334">
        <v>2.7146625500454213</v>
      </c>
      <c r="M30" s="334">
        <v>5.079261260727308</v>
      </c>
      <c r="N30" s="334">
        <v>5.079261260727308</v>
      </c>
      <c r="O30" s="334">
        <v>6.0662749196265686</v>
      </c>
      <c r="P30" s="334">
        <v>7.0388794412525657</v>
      </c>
      <c r="Q30" s="335">
        <v>6.8449505605228333</v>
      </c>
      <c r="R30" s="73"/>
    </row>
    <row r="31" spans="2:18" ht="14.25" thickBot="1">
      <c r="I31" s="336"/>
      <c r="J31" s="337"/>
      <c r="K31" s="337"/>
      <c r="L31" s="337"/>
      <c r="M31" s="337"/>
      <c r="N31" s="337"/>
      <c r="O31" s="337"/>
      <c r="P31" s="337"/>
      <c r="Q31" s="338"/>
      <c r="R31" s="73"/>
    </row>
    <row r="32" spans="2:18" ht="14.45" customHeight="1">
      <c r="B32" s="483" t="str">
        <f>"IJG Money Market Index [single-month returns] - "&amp; TEXT(Map!$N$16, " mmmm yyyy")</f>
        <v>IJG Money Market Index [single-month returns] -  December 2021</v>
      </c>
      <c r="C32" s="484"/>
      <c r="D32" s="484"/>
      <c r="E32" s="484"/>
      <c r="F32" s="484"/>
      <c r="G32" s="485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1"/>
      <c r="D34" s="331"/>
      <c r="E34" s="331"/>
      <c r="F34" s="331"/>
      <c r="G34" s="332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4">
        <v>532.2138016503875</v>
      </c>
      <c r="D35" s="334">
        <v>529.89567776579668</v>
      </c>
      <c r="E35" s="334">
        <v>525.52590288305953</v>
      </c>
      <c r="F35" s="334">
        <v>519.22884704549563</v>
      </c>
      <c r="G35" s="335">
        <v>508.29380083107606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4"/>
      <c r="D36" s="334"/>
      <c r="E36" s="334"/>
      <c r="F36" s="334"/>
      <c r="G36" s="335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4">
        <v>399.76717213316618</v>
      </c>
      <c r="D37" s="334">
        <v>398.74428187811611</v>
      </c>
      <c r="E37" s="334">
        <v>396.84149333273797</v>
      </c>
      <c r="F37" s="334">
        <v>394.20567859666102</v>
      </c>
      <c r="G37" s="335">
        <v>389.05888865512554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4"/>
      <c r="D38" s="334"/>
      <c r="E38" s="334"/>
      <c r="F38" s="334"/>
      <c r="G38" s="335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4">
        <v>523.95209599431064</v>
      </c>
      <c r="D39" s="334">
        <v>521.79852840270041</v>
      </c>
      <c r="E39" s="334">
        <v>517.78201452970393</v>
      </c>
      <c r="F39" s="334">
        <v>511.80960424106019</v>
      </c>
      <c r="G39" s="335">
        <v>501.01888806341782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4"/>
      <c r="D40" s="334"/>
      <c r="E40" s="334"/>
      <c r="F40" s="334"/>
      <c r="G40" s="335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4">
        <v>547.93693623188506</v>
      </c>
      <c r="D41" s="334">
        <v>545.50308056535289</v>
      </c>
      <c r="E41" s="334">
        <v>540.94944098416454</v>
      </c>
      <c r="F41" s="334">
        <v>534.21359538979118</v>
      </c>
      <c r="G41" s="335">
        <v>522.76689244808415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4"/>
      <c r="D42" s="334"/>
      <c r="E42" s="334"/>
      <c r="F42" s="334"/>
      <c r="G42" s="335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4">
        <v>574.22291342773099</v>
      </c>
      <c r="D43" s="334">
        <v>571.51554097440157</v>
      </c>
      <c r="E43" s="334">
        <v>566.37955636293282</v>
      </c>
      <c r="F43" s="334">
        <v>559.04668250061547</v>
      </c>
      <c r="G43" s="335">
        <v>546.46645450137271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6"/>
      <c r="C44" s="341"/>
      <c r="D44" s="341"/>
      <c r="E44" s="341"/>
      <c r="F44" s="341"/>
      <c r="G44" s="342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42578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42578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42578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3" t="s">
        <v>62</v>
      </c>
      <c r="C2" s="433"/>
      <c r="D2" s="433"/>
      <c r="E2" s="26"/>
      <c r="F2" s="26"/>
      <c r="G2" s="26"/>
      <c r="H2" s="26"/>
      <c r="I2" s="26"/>
      <c r="J2" s="26"/>
      <c r="K2" s="492" t="s">
        <v>7</v>
      </c>
      <c r="L2" s="492"/>
      <c r="O2" s="56"/>
      <c r="S2" s="56"/>
      <c r="U2" s="86">
        <f>Map!$N$16</f>
        <v>44561</v>
      </c>
    </row>
    <row r="3" spans="2:21" ht="14.25" thickBot="1"/>
    <row r="4" spans="2:21" ht="15" customHeight="1">
      <c r="B4" s="454" t="str">
        <f>"Namibian vs South African Yield Curve - "&amp; TEXT(Map!$N$16, " mmmm yyyy")</f>
        <v>Namibian vs South African Yield Curve -  December 2021</v>
      </c>
      <c r="C4" s="455"/>
      <c r="D4" s="455"/>
      <c r="E4" s="455"/>
      <c r="F4" s="456"/>
      <c r="G4" s="344"/>
      <c r="H4" s="489" t="s">
        <v>121</v>
      </c>
      <c r="I4" s="490"/>
      <c r="J4" s="490"/>
      <c r="K4" s="490"/>
      <c r="L4" s="491"/>
      <c r="M4" s="52"/>
      <c r="N4" s="52"/>
      <c r="O4" s="52"/>
      <c r="P4" s="52"/>
      <c r="Q4" s="52"/>
      <c r="R4" s="41"/>
      <c r="S4" s="41"/>
    </row>
    <row r="5" spans="2:21" ht="18.75">
      <c r="B5" s="345"/>
      <c r="C5" s="346"/>
      <c r="D5" s="346"/>
      <c r="E5" s="346"/>
      <c r="F5" s="347"/>
      <c r="G5" s="346"/>
      <c r="H5" s="345"/>
      <c r="I5" s="346"/>
      <c r="J5" s="346"/>
      <c r="K5" s="346"/>
      <c r="L5" s="347"/>
      <c r="M5" s="49"/>
      <c r="N5" s="49"/>
      <c r="O5" s="49"/>
      <c r="P5" s="49"/>
      <c r="Q5" s="49"/>
      <c r="R5" s="43"/>
      <c r="S5" s="43"/>
    </row>
    <row r="6" spans="2:21" ht="14.45" customHeight="1">
      <c r="B6" s="345"/>
      <c r="C6" s="348"/>
      <c r="D6" s="348"/>
      <c r="E6" s="348"/>
      <c r="F6" s="349"/>
      <c r="G6" s="348"/>
      <c r="H6" s="345"/>
      <c r="I6" s="348"/>
      <c r="J6" s="348"/>
      <c r="K6" s="348"/>
      <c r="L6" s="349"/>
      <c r="M6" s="50"/>
      <c r="N6" s="50"/>
      <c r="O6" s="50"/>
      <c r="P6" s="50"/>
      <c r="Q6" s="50"/>
      <c r="R6" s="35"/>
      <c r="S6" s="35"/>
    </row>
    <row r="7" spans="2:21" ht="14.45" customHeight="1">
      <c r="B7" s="350"/>
      <c r="C7" s="351"/>
      <c r="D7" s="351"/>
      <c r="E7" s="351"/>
      <c r="F7" s="352"/>
      <c r="G7" s="351"/>
      <c r="H7" s="350"/>
      <c r="I7" s="351"/>
      <c r="J7" s="351"/>
      <c r="K7" s="351"/>
      <c r="L7" s="352"/>
      <c r="M7" s="50"/>
      <c r="N7" s="50"/>
      <c r="O7" s="50"/>
      <c r="P7" s="50"/>
      <c r="Q7" s="50"/>
      <c r="R7" s="34"/>
      <c r="S7" s="34"/>
    </row>
    <row r="8" spans="2:21" ht="14.45" customHeight="1">
      <c r="B8" s="350"/>
      <c r="C8" s="351"/>
      <c r="D8" s="351"/>
      <c r="E8" s="351"/>
      <c r="F8" s="352"/>
      <c r="G8" s="351"/>
      <c r="H8" s="350"/>
      <c r="I8" s="351"/>
      <c r="J8" s="351"/>
      <c r="K8" s="351"/>
      <c r="L8" s="352"/>
      <c r="M8" s="50"/>
      <c r="N8" s="50"/>
      <c r="O8" s="50"/>
      <c r="P8" s="50"/>
      <c r="Q8" s="50"/>
      <c r="R8" s="35"/>
      <c r="S8" s="35"/>
    </row>
    <row r="9" spans="2:21" ht="14.45" customHeight="1">
      <c r="B9" s="350"/>
      <c r="C9" s="351"/>
      <c r="D9" s="351"/>
      <c r="E9" s="351"/>
      <c r="F9" s="352"/>
      <c r="G9" s="351"/>
      <c r="H9" s="350"/>
      <c r="I9" s="351"/>
      <c r="J9" s="351"/>
      <c r="K9" s="351"/>
      <c r="L9" s="352"/>
      <c r="M9" s="50"/>
      <c r="N9" s="50"/>
      <c r="O9" s="50"/>
      <c r="P9" s="50"/>
      <c r="Q9" s="50"/>
      <c r="R9" s="35"/>
      <c r="S9" s="35"/>
    </row>
    <row r="10" spans="2:21" ht="14.45" customHeight="1">
      <c r="B10" s="350"/>
      <c r="C10" s="351"/>
      <c r="D10" s="351"/>
      <c r="E10" s="351"/>
      <c r="F10" s="352"/>
      <c r="G10" s="351"/>
      <c r="H10" s="350"/>
      <c r="I10" s="351"/>
      <c r="J10" s="351"/>
      <c r="K10" s="351"/>
      <c r="L10" s="352"/>
      <c r="M10" s="50"/>
      <c r="N10" s="50"/>
      <c r="O10" s="50"/>
      <c r="P10" s="50"/>
      <c r="Q10" s="50"/>
      <c r="R10" s="35"/>
      <c r="S10" s="35"/>
    </row>
    <row r="11" spans="2:21" ht="14.45" customHeight="1">
      <c r="B11" s="350"/>
      <c r="C11" s="351"/>
      <c r="D11" s="351"/>
      <c r="E11" s="351"/>
      <c r="F11" s="352"/>
      <c r="G11" s="351"/>
      <c r="H11" s="350"/>
      <c r="I11" s="351"/>
      <c r="J11" s="351"/>
      <c r="K11" s="351"/>
      <c r="L11" s="352"/>
      <c r="M11" s="50"/>
      <c r="N11" s="50"/>
      <c r="O11" s="50"/>
      <c r="P11" s="50"/>
      <c r="Q11" s="50"/>
      <c r="R11" s="34"/>
      <c r="S11" s="34"/>
    </row>
    <row r="12" spans="2:21" ht="14.45" customHeight="1">
      <c r="B12" s="350"/>
      <c r="C12" s="351"/>
      <c r="D12" s="351"/>
      <c r="E12" s="351"/>
      <c r="F12" s="352"/>
      <c r="G12" s="351"/>
      <c r="H12" s="350"/>
      <c r="I12" s="351"/>
      <c r="J12" s="351"/>
      <c r="K12" s="351"/>
      <c r="L12" s="352"/>
      <c r="M12" s="50"/>
      <c r="N12" s="50"/>
      <c r="O12" s="50"/>
      <c r="P12" s="50"/>
      <c r="Q12" s="50"/>
      <c r="R12" s="35"/>
      <c r="S12" s="35"/>
    </row>
    <row r="13" spans="2:21" ht="14.45" customHeight="1">
      <c r="B13" s="350"/>
      <c r="C13" s="351"/>
      <c r="D13" s="351"/>
      <c r="E13" s="351"/>
      <c r="F13" s="352"/>
      <c r="G13" s="351"/>
      <c r="H13" s="350"/>
      <c r="I13" s="351"/>
      <c r="J13" s="351"/>
      <c r="K13" s="351"/>
      <c r="L13" s="352"/>
      <c r="M13" s="50"/>
      <c r="N13" s="50"/>
      <c r="O13" s="50"/>
      <c r="P13" s="50"/>
      <c r="Q13" s="50"/>
      <c r="R13" s="34"/>
      <c r="S13" s="34"/>
    </row>
    <row r="14" spans="2:21" ht="14.45" customHeight="1">
      <c r="B14" s="350"/>
      <c r="C14" s="351"/>
      <c r="D14" s="351"/>
      <c r="E14" s="351"/>
      <c r="F14" s="352"/>
      <c r="G14" s="351"/>
      <c r="H14" s="350"/>
      <c r="I14" s="351"/>
      <c r="J14" s="351"/>
      <c r="K14" s="351"/>
      <c r="L14" s="352"/>
      <c r="M14" s="50"/>
      <c r="N14" s="50"/>
      <c r="O14" s="50"/>
      <c r="P14" s="50"/>
      <c r="Q14" s="50"/>
      <c r="R14" s="35"/>
      <c r="S14" s="35"/>
    </row>
    <row r="15" spans="2:21" ht="14.45" customHeight="1">
      <c r="B15" s="353"/>
      <c r="C15" s="354"/>
      <c r="D15" s="354"/>
      <c r="E15" s="354"/>
      <c r="F15" s="355"/>
      <c r="G15" s="354"/>
      <c r="H15" s="353"/>
      <c r="I15" s="354"/>
      <c r="J15" s="354"/>
      <c r="K15" s="354"/>
      <c r="L15" s="355"/>
      <c r="M15" s="50"/>
      <c r="N15" s="50"/>
      <c r="O15" s="50"/>
      <c r="P15" s="50"/>
      <c r="Q15" s="50"/>
      <c r="R15" s="34"/>
      <c r="S15" s="34"/>
    </row>
    <row r="16" spans="2:21" ht="14.45" customHeight="1">
      <c r="B16" s="356"/>
      <c r="C16" s="354"/>
      <c r="D16" s="354"/>
      <c r="E16" s="354"/>
      <c r="F16" s="355"/>
      <c r="G16" s="354"/>
      <c r="H16" s="356"/>
      <c r="I16" s="354"/>
      <c r="J16" s="354"/>
      <c r="K16" s="354"/>
      <c r="L16" s="355"/>
      <c r="M16" s="50"/>
      <c r="N16" s="50"/>
      <c r="O16" s="50"/>
      <c r="P16" s="50"/>
      <c r="Q16" s="50"/>
      <c r="R16" s="35"/>
      <c r="S16" s="35"/>
    </row>
    <row r="17" spans="1:19" ht="14.45" customHeight="1">
      <c r="B17" s="357"/>
      <c r="C17" s="358"/>
      <c r="D17" s="358"/>
      <c r="E17" s="358"/>
      <c r="F17" s="359"/>
      <c r="G17" s="358"/>
      <c r="H17" s="357"/>
      <c r="I17" s="358"/>
      <c r="J17" s="358"/>
      <c r="K17" s="358"/>
      <c r="L17" s="359"/>
      <c r="M17" s="29"/>
      <c r="N17" s="29"/>
      <c r="O17" s="29"/>
      <c r="P17" s="29"/>
      <c r="Q17" s="29"/>
      <c r="R17" s="35"/>
      <c r="S17" s="35"/>
    </row>
    <row r="18" spans="1:19" ht="14.45" customHeight="1">
      <c r="B18" s="360"/>
      <c r="C18" s="358"/>
      <c r="D18" s="358"/>
      <c r="E18" s="358"/>
      <c r="F18" s="359"/>
      <c r="G18" s="358"/>
      <c r="H18" s="360"/>
      <c r="I18" s="358"/>
      <c r="J18" s="358"/>
      <c r="K18" s="358"/>
      <c r="L18" s="359"/>
      <c r="M18" s="27"/>
      <c r="N18" s="45"/>
      <c r="O18" s="34"/>
      <c r="P18" s="34"/>
      <c r="Q18" s="34"/>
      <c r="R18" s="35"/>
      <c r="S18" s="35"/>
    </row>
    <row r="19" spans="1:19" ht="14.45" customHeight="1">
      <c r="B19" s="361"/>
      <c r="C19" s="344"/>
      <c r="D19" s="344"/>
      <c r="E19" s="344"/>
      <c r="F19" s="362"/>
      <c r="G19" s="344"/>
      <c r="H19" s="361"/>
      <c r="I19" s="344"/>
      <c r="J19" s="344"/>
      <c r="K19" s="344"/>
      <c r="L19" s="362"/>
      <c r="M19" s="52"/>
      <c r="N19" s="52"/>
      <c r="O19" s="52"/>
      <c r="P19" s="52"/>
      <c r="Q19" s="4"/>
      <c r="R19" s="35"/>
      <c r="S19" s="35"/>
    </row>
    <row r="20" spans="1:19" ht="14.45" customHeight="1">
      <c r="B20" s="345"/>
      <c r="C20" s="346"/>
      <c r="D20" s="346"/>
      <c r="E20" s="346"/>
      <c r="F20" s="347"/>
      <c r="G20" s="346"/>
      <c r="H20" s="345"/>
      <c r="I20" s="346"/>
      <c r="J20" s="346"/>
      <c r="K20" s="346"/>
      <c r="L20" s="347"/>
      <c r="M20" s="49"/>
      <c r="N20" s="49"/>
      <c r="O20" s="49"/>
      <c r="P20" s="49"/>
      <c r="Q20" s="49"/>
      <c r="R20" s="35"/>
      <c r="S20" s="35"/>
    </row>
    <row r="21" spans="1:19" ht="14.45" customHeight="1">
      <c r="B21" s="345"/>
      <c r="C21" s="348"/>
      <c r="D21" s="348"/>
      <c r="E21" s="348"/>
      <c r="F21" s="349"/>
      <c r="G21" s="348"/>
      <c r="H21" s="345"/>
      <c r="I21" s="348"/>
      <c r="J21" s="348"/>
      <c r="K21" s="348"/>
      <c r="L21" s="349"/>
      <c r="M21" s="50"/>
      <c r="N21" s="50"/>
      <c r="O21" s="50"/>
      <c r="P21" s="50"/>
      <c r="Q21" s="50"/>
      <c r="R21" s="35"/>
      <c r="S21" s="35"/>
    </row>
    <row r="22" spans="1:19" ht="14.45" customHeight="1">
      <c r="B22" s="350"/>
      <c r="C22" s="363"/>
      <c r="D22" s="363"/>
      <c r="E22" s="363"/>
      <c r="F22" s="364"/>
      <c r="G22" s="363"/>
      <c r="H22" s="350"/>
      <c r="I22" s="363"/>
      <c r="J22" s="363"/>
      <c r="K22" s="363"/>
      <c r="L22" s="364"/>
      <c r="M22" s="50"/>
      <c r="N22" s="50"/>
      <c r="O22" s="50"/>
      <c r="P22" s="50"/>
      <c r="Q22" s="50"/>
      <c r="R22" s="35"/>
      <c r="S22" s="35"/>
    </row>
    <row r="23" spans="1:19" ht="14.45" customHeight="1">
      <c r="B23" s="350"/>
      <c r="C23" s="351"/>
      <c r="D23" s="351"/>
      <c r="E23" s="351"/>
      <c r="F23" s="352"/>
      <c r="G23" s="351"/>
      <c r="H23" s="350"/>
      <c r="I23" s="351"/>
      <c r="J23" s="351"/>
      <c r="K23" s="351"/>
      <c r="L23" s="352"/>
      <c r="M23" s="50"/>
      <c r="N23" s="50"/>
      <c r="O23" s="50"/>
      <c r="P23" s="50"/>
      <c r="Q23" s="50"/>
      <c r="R23" s="35"/>
      <c r="S23" s="35"/>
    </row>
    <row r="24" spans="1:19" ht="15" customHeight="1">
      <c r="B24" s="350"/>
      <c r="C24" s="351"/>
      <c r="D24" s="351"/>
      <c r="E24" s="351"/>
      <c r="F24" s="352"/>
      <c r="G24" s="351"/>
      <c r="H24" s="350"/>
      <c r="I24" s="351"/>
      <c r="J24" s="351"/>
      <c r="K24" s="351"/>
      <c r="L24" s="352"/>
      <c r="M24" s="50"/>
      <c r="N24" s="50"/>
      <c r="O24" s="50"/>
      <c r="P24" s="50"/>
      <c r="Q24" s="50"/>
      <c r="R24" s="35"/>
      <c r="S24" s="35"/>
    </row>
    <row r="25" spans="1:19" ht="18.75">
      <c r="B25" s="350"/>
      <c r="C25" s="351"/>
      <c r="D25" s="351"/>
      <c r="E25" s="351"/>
      <c r="F25" s="352"/>
      <c r="G25" s="351"/>
      <c r="H25" s="350"/>
      <c r="I25" s="351"/>
      <c r="J25" s="351"/>
      <c r="K25" s="351"/>
      <c r="L25" s="352"/>
      <c r="M25" s="50"/>
      <c r="N25" s="50"/>
      <c r="O25" s="50"/>
      <c r="P25" s="50"/>
      <c r="Q25" s="50"/>
      <c r="R25" s="27"/>
      <c r="S25" s="27"/>
    </row>
    <row r="26" spans="1:19" ht="15" customHeight="1">
      <c r="B26" s="350"/>
      <c r="C26" s="351"/>
      <c r="D26" s="351"/>
      <c r="E26" s="351"/>
      <c r="F26" s="352"/>
      <c r="G26" s="351"/>
      <c r="H26" s="350"/>
      <c r="I26" s="351"/>
      <c r="J26" s="351"/>
      <c r="K26" s="351"/>
      <c r="L26" s="352"/>
      <c r="M26" s="50"/>
      <c r="N26" s="50"/>
      <c r="O26" s="50"/>
      <c r="P26" s="50"/>
      <c r="Q26" s="50"/>
      <c r="R26" s="41"/>
      <c r="S26" s="41"/>
    </row>
    <row r="27" spans="1:19" ht="14.45" customHeight="1">
      <c r="B27" s="350"/>
      <c r="C27" s="351"/>
      <c r="D27" s="351"/>
      <c r="E27" s="351"/>
      <c r="F27" s="352"/>
      <c r="G27" s="351"/>
      <c r="H27" s="350"/>
      <c r="I27" s="351"/>
      <c r="J27" s="351"/>
      <c r="K27" s="351"/>
      <c r="L27" s="352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5"/>
      <c r="C28" s="366"/>
      <c r="D28" s="366"/>
      <c r="E28" s="366"/>
      <c r="F28" s="367"/>
      <c r="G28" s="351"/>
      <c r="H28" s="365"/>
      <c r="I28" s="366"/>
      <c r="J28" s="366"/>
      <c r="K28" s="366"/>
      <c r="L28" s="367"/>
      <c r="M28" s="50"/>
      <c r="N28" s="50"/>
      <c r="O28" s="50"/>
      <c r="P28" s="50"/>
      <c r="Q28" s="50"/>
      <c r="R28" s="35"/>
      <c r="S28" s="35"/>
    </row>
    <row r="29" spans="1:19" ht="18.75">
      <c r="B29" s="368" t="s">
        <v>29</v>
      </c>
      <c r="C29" s="37"/>
      <c r="D29" s="37"/>
      <c r="E29" s="29"/>
      <c r="F29" s="37"/>
      <c r="G29" s="29"/>
      <c r="H29" s="368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9" t="s">
        <v>73</v>
      </c>
      <c r="C31" s="370"/>
      <c r="D31" s="370"/>
      <c r="E31" s="370"/>
      <c r="F31" s="371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2"/>
      <c r="C32" s="373" t="s">
        <v>85</v>
      </c>
      <c r="D32" s="373" t="s">
        <v>86</v>
      </c>
      <c r="E32" s="373" t="s">
        <v>87</v>
      </c>
      <c r="F32" s="374" t="s">
        <v>126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5" t="s">
        <v>117</v>
      </c>
      <c r="C33" s="376" t="s">
        <v>137</v>
      </c>
      <c r="D33" s="377">
        <v>44576</v>
      </c>
      <c r="E33" s="378">
        <v>8.7499999999999994E-2</v>
      </c>
      <c r="F33" s="379">
        <v>3.9988992043544884E-2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5" t="s">
        <v>131</v>
      </c>
      <c r="C34" s="376" t="s">
        <v>119</v>
      </c>
      <c r="D34" s="377">
        <v>45214</v>
      </c>
      <c r="E34" s="378">
        <v>8.8499999999999995E-2</v>
      </c>
      <c r="F34" s="379">
        <v>1.6136862168638009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5" t="s">
        <v>74</v>
      </c>
      <c r="C35" s="376" t="s">
        <v>75</v>
      </c>
      <c r="D35" s="377">
        <v>45580</v>
      </c>
      <c r="E35" s="378">
        <v>0.105</v>
      </c>
      <c r="F35" s="379">
        <v>2.3677910885838149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5" t="s">
        <v>110</v>
      </c>
      <c r="C36" s="376" t="s">
        <v>75</v>
      </c>
      <c r="D36" s="377">
        <v>45762</v>
      </c>
      <c r="E36" s="378">
        <v>8.5000000000000006E-2</v>
      </c>
      <c r="F36" s="379">
        <v>2.7868865925760931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5" t="s">
        <v>136</v>
      </c>
      <c r="C37" s="376" t="s">
        <v>75</v>
      </c>
      <c r="D37" s="377">
        <v>45763</v>
      </c>
      <c r="E37" s="378">
        <v>8.5000000000000006E-2</v>
      </c>
      <c r="F37" s="379">
        <v>3.4799191062067982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5" t="s">
        <v>88</v>
      </c>
      <c r="C38" s="376" t="s">
        <v>75</v>
      </c>
      <c r="D38" s="377">
        <v>46402</v>
      </c>
      <c r="E38" s="378">
        <v>0.08</v>
      </c>
      <c r="F38" s="379">
        <v>3.9156375833366059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5" t="s">
        <v>89</v>
      </c>
      <c r="C39" s="376" t="s">
        <v>127</v>
      </c>
      <c r="D39" s="377">
        <v>47498</v>
      </c>
      <c r="E39" s="378">
        <v>0.08</v>
      </c>
      <c r="F39" s="379">
        <v>5.4248887302368596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5" t="s">
        <v>111</v>
      </c>
      <c r="C40" s="376" t="s">
        <v>90</v>
      </c>
      <c r="D40" s="377">
        <v>48319</v>
      </c>
      <c r="E40" s="378">
        <v>0.09</v>
      </c>
      <c r="F40" s="379">
        <v>6.1547727591684476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5" t="s">
        <v>112</v>
      </c>
      <c r="C41" s="376" t="s">
        <v>128</v>
      </c>
      <c r="D41" s="377">
        <v>49505</v>
      </c>
      <c r="E41" s="378">
        <v>9.5000000000000001E-2</v>
      </c>
      <c r="F41" s="379">
        <v>6.6723252143694918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5" t="s">
        <v>113</v>
      </c>
      <c r="C42" s="376" t="s">
        <v>115</v>
      </c>
      <c r="D42" s="377">
        <v>50236</v>
      </c>
      <c r="E42" s="378">
        <v>9.5000000000000001E-2</v>
      </c>
      <c r="F42" s="379">
        <v>6.6850543207011448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5" t="s">
        <v>114</v>
      </c>
      <c r="C43" s="376" t="s">
        <v>116</v>
      </c>
      <c r="D43" s="377">
        <v>51424</v>
      </c>
      <c r="E43" s="378">
        <v>9.8000000000000004E-2</v>
      </c>
      <c r="F43" s="379">
        <v>7.1614222247778985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5" t="s">
        <v>133</v>
      </c>
      <c r="C44" s="376" t="s">
        <v>120</v>
      </c>
      <c r="D44" s="377">
        <v>52427</v>
      </c>
      <c r="E44" s="378">
        <v>0.1</v>
      </c>
      <c r="F44" s="379">
        <v>6.9395261948089653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5" t="s">
        <v>118</v>
      </c>
      <c r="C45" s="376" t="s">
        <v>120</v>
      </c>
      <c r="D45" s="377">
        <v>53158</v>
      </c>
      <c r="E45" s="378">
        <v>9.8500000000000004E-2</v>
      </c>
      <c r="F45" s="379">
        <v>6.9262462128991089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5" t="s">
        <v>141</v>
      </c>
      <c r="C46" s="376" t="s">
        <v>142</v>
      </c>
      <c r="D46" s="377">
        <v>54346</v>
      </c>
      <c r="E46" s="378">
        <v>0.1</v>
      </c>
      <c r="F46" s="379">
        <v>7.1627621128797019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0" t="s">
        <v>134</v>
      </c>
      <c r="C47" s="381" t="s">
        <v>142</v>
      </c>
      <c r="D47" s="381">
        <v>54984</v>
      </c>
      <c r="E47" s="382">
        <v>0.10249999999999999</v>
      </c>
      <c r="F47" s="383">
        <v>6.9563527185642293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4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2022-02-01T10:20:26Z</dcterms:modified>
</cp:coreProperties>
</file>