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1\"/>
    </mc:Choice>
  </mc:AlternateContent>
  <xr:revisionPtr revIDLastSave="0" documentId="13_ncr:1_{4FA2CA8B-A024-4F93-91C8-696AF476C358}" xr6:coauthVersionLast="47" xr6:coauthVersionMax="47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Returns'!$B$2:$I$71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8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4" l="1"/>
  <c r="C51" i="2"/>
  <c r="C7" i="10"/>
  <c r="J7" i="10" l="1"/>
  <c r="I51" i="2"/>
  <c r="J7" i="4"/>
  <c r="H51" i="2"/>
  <c r="I7" i="4"/>
  <c r="I7" i="10"/>
  <c r="C9" i="4"/>
  <c r="C9" i="10"/>
  <c r="H11" i="10"/>
  <c r="H11" i="4"/>
  <c r="H9" i="10"/>
  <c r="H9" i="4"/>
  <c r="H7" i="10"/>
  <c r="G51" i="2"/>
  <c r="H7" i="4"/>
  <c r="J11" i="4"/>
  <c r="J11" i="10"/>
  <c r="G11" i="10"/>
  <c r="G11" i="4"/>
  <c r="F51" i="2"/>
  <c r="G7" i="10"/>
  <c r="G7" i="4"/>
  <c r="M7" i="10"/>
  <c r="C26" i="4"/>
  <c r="J9" i="4"/>
  <c r="J9" i="10"/>
  <c r="G9" i="4"/>
  <c r="G9" i="10"/>
  <c r="F11" i="10"/>
  <c r="F11" i="4"/>
  <c r="E51" i="2"/>
  <c r="F7" i="10"/>
  <c r="F7" i="4"/>
  <c r="I11" i="4"/>
  <c r="I11" i="10"/>
  <c r="F9" i="4"/>
  <c r="F9" i="10"/>
  <c r="E11" i="4"/>
  <c r="E11" i="10"/>
  <c r="E9" i="4"/>
  <c r="E9" i="10"/>
  <c r="C11" i="10"/>
  <c r="C11" i="4"/>
  <c r="I9" i="4"/>
  <c r="I9" i="10"/>
  <c r="N7" i="10"/>
  <c r="D26" i="4"/>
  <c r="D11" i="10"/>
  <c r="D11" i="4"/>
  <c r="D9" i="4"/>
  <c r="D9" i="10"/>
  <c r="D51" i="2"/>
  <c r="D7" i="4"/>
  <c r="D7" i="10"/>
  <c r="I26" i="4" l="1"/>
  <c r="S7" i="10"/>
  <c r="R7" i="10"/>
  <c r="H26" i="4"/>
  <c r="S9" i="10"/>
  <c r="I28" i="4"/>
  <c r="N11" i="10"/>
  <c r="D30" i="4"/>
  <c r="J28" i="4"/>
  <c r="T9" i="10"/>
  <c r="G30" i="4"/>
  <c r="Q11" i="10"/>
  <c r="E30" i="4"/>
  <c r="O11" i="10"/>
  <c r="C28" i="4"/>
  <c r="M9" i="10"/>
  <c r="H30" i="4"/>
  <c r="R11" i="10"/>
  <c r="M11" i="10"/>
  <c r="C30" i="4"/>
  <c r="G28" i="4"/>
  <c r="Q9" i="10"/>
  <c r="E7" i="10"/>
  <c r="E7" i="4"/>
  <c r="P11" i="10"/>
  <c r="F30" i="4"/>
  <c r="O9" i="10"/>
  <c r="E28" i="4"/>
  <c r="R9" i="10"/>
  <c r="H28" i="4"/>
  <c r="T7" i="10"/>
  <c r="J26" i="4"/>
  <c r="F26" i="4"/>
  <c r="P7" i="10"/>
  <c r="E26" i="4"/>
  <c r="O7" i="10"/>
  <c r="D28" i="4"/>
  <c r="N9" i="10"/>
  <c r="P9" i="10"/>
  <c r="F28" i="4"/>
  <c r="S11" i="10"/>
  <c r="I30" i="4"/>
  <c r="T11" i="10"/>
  <c r="J30" i="4"/>
  <c r="G26" i="4"/>
  <c r="Q7" i="10"/>
  <c r="I52" i="2" l="1"/>
  <c r="G52" i="2"/>
  <c r="H52" i="2"/>
  <c r="E52" i="2" l="1"/>
  <c r="D52" i="2"/>
  <c r="F52" i="2"/>
  <c r="C52" i="2"/>
</calcChain>
</file>

<file path=xl/sharedStrings.xml><?xml version="1.0" encoding="utf-8"?>
<sst xmlns="http://schemas.openxmlformats.org/spreadsheetml/2006/main" count="42386" uniqueCount="213">
  <si>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</si>
  <si>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</si>
  <si>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</si>
  <si>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</si>
  <si>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</si>
  <si>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</si>
  <si>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</si>
  <si>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</si>
  <si>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</si>
  <si>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</si>
  <si>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</si>
  <si>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</si>
  <si>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</si>
  <si>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</si>
  <si>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</si>
  <si>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</si>
  <si>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</si>
  <si>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</si>
  <si>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</si>
  <si>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</si>
  <si>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</si>
  <si>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</si>
  <si>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</si>
  <si>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</si>
  <si>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</si>
  <si>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</si>
  <si>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</si>
  <si>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</si>
  <si>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</si>
  <si>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</si>
  <si>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</si>
  <si>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</si>
  <si>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</si>
  <si>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</si>
  <si>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</si>
  <si>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</si>
  <si>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</si>
  <si>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</si>
  <si>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</si>
  <si>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</si>
  <si>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</si>
  <si>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</si>
  <si>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</si>
  <si>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</si>
  <si>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</si>
  <si>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</si>
  <si>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</si>
  <si>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</si>
  <si>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</si>
  <si>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</si>
  <si>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</si>
  <si>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</si>
  <si>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</si>
  <si>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</si>
  <si>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</si>
  <si>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</si>
  <si>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</si>
  <si>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</si>
  <si>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</si>
  <si>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</si>
  <si>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</si>
  <si>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</si>
  <si>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</si>
  <si>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</si>
  <si>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</si>
  <si>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</si>
  <si>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</si>
  <si>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</si>
  <si>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</si>
  <si>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</si>
  <si>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</si>
  <si>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</si>
  <si>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</si>
  <si>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</si>
  <si>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</si>
  <si>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</si>
  <si>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</si>
  <si>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</si>
  <si>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</si>
  <si>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</si>
  <si>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</si>
  <si>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</si>
  <si>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</si>
  <si>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</si>
  <si>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</si>
  <si>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</si>
  <si>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</si>
  <si>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</si>
  <si>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</si>
  <si>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</si>
  <si>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</si>
  <si>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</si>
  <si>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</si>
  <si>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</si>
  <si>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</si>
  <si>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</si>
  <si>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</si>
  <si>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</si>
  <si>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</si>
  <si>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</si>
  <si>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</si>
  <si>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</si>
  <si>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</si>
  <si>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</si>
  <si>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</si>
  <si>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</si>
  <si>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</si>
  <si>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</si>
  <si>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</si>
  <si>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</si>
  <si>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</si>
  <si>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</si>
  <si>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</si>
  <si>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</si>
  <si>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</si>
  <si>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</si>
  <si>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</si>
  <si>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</si>
  <si>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</si>
  <si>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</si>
  <si>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</si>
  <si>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</si>
  <si>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</si>
  <si>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</si>
  <si>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</si>
  <si>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</si>
  <si>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</si>
  <si>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</si>
  <si>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</si>
  <si>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</si>
  <si>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</si>
  <si>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</si>
  <si>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</si>
  <si>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</si>
  <si>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</si>
  <si>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</si>
  <si>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</si>
  <si>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GT364/07Jan22</t>
  </si>
  <si>
    <t>Josh Singer</t>
  </si>
  <si>
    <t>josh@ijg.net</t>
  </si>
  <si>
    <t>+264 61 383 514</t>
  </si>
  <si>
    <t>GC48</t>
  </si>
  <si>
    <t>R2048</t>
  </si>
  <si>
    <t>Kimber Brain</t>
  </si>
  <si>
    <t>kimber@ijg.net</t>
  </si>
  <si>
    <t>BWFK22</t>
  </si>
  <si>
    <t>BWFH22</t>
  </si>
  <si>
    <t>BWFi23</t>
  </si>
  <si>
    <t>BWFL23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</si>
  <si>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</si>
  <si>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</si>
  <si>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</si>
  <si>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</si>
  <si>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</si>
  <si>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</si>
  <si>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</si>
  <si>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</si>
  <si>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</si>
  <si>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</si>
  <si>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</si>
  <si>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</si>
  <si>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</si>
  <si>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</si>
  <si>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</si>
  <si>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</si>
  <si>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</si>
  <si>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</si>
  <si>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</si>
  <si>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</si>
  <si>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</si>
  <si>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</si>
  <si>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</si>
  <si>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</si>
  <si>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</si>
  <si>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</si>
  <si>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</si>
  <si>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</si>
  <si>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</si>
  <si>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</si>
  <si>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</si>
  <si>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</si>
  <si>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</si>
  <si>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</si>
  <si>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</si>
  <si>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</si>
  <si>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</si>
  <si>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</si>
  <si>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</si>
  <si>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</si>
  <si>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</si>
  <si>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</si>
  <si>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</si>
  <si>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</si>
  <si>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</si>
  <si>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</si>
  <si>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</si>
  <si>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</si>
  <si>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</si>
  <si>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</si>
  <si>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</si>
  <si>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</si>
  <si>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</si>
  <si>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</si>
  <si>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</si>
  <si>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</si>
  <si>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</si>
  <si>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</si>
  <si>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</si>
  <si>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</si>
  <si>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</si>
  <si>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</si>
  <si>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</si>
  <si>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1457.39 points at the end of November,  down from 1460.66 points in October, losing 0.2% m/m on a total return basis in November compared to a 1.5% m/m  increase  in October. The NSX Local Index  increased 15.0% m/m compared to a 2.6% m/m increase in October. Over the last 12 months the NSX Overall Index returned 31.5% against 21.0% for the Local Index. The best performing share on the NSX in November was Namibia Breweries, gaining 44.3%, while Trustco Group Holdings Limited was the worst performer, dropping -20.4%.
The IJG All Bond Index (including Corporate Bonds) rose 0.34% m/m in November after a 0.82% m/m decrease in October. Namibian bond premiums relative to SA yields generally increased in November. The GC22 premium was unchanged at 0bps ; the GC23 premium increased by 12bps to 161bps; the GC24 premium increased by 2bps to -53bps; the GC25 premium increased by 2bps to -15bps; the GC26 premium increased by 4bps to 46bps; the GC27 premium was unchanged at 71bps ; the GC30 premium decreased by 10bps to 82bps; the GC32 premium increased by 59bps to 169bps; the GC35 premium increased by 13bps to 143bps; the GC37 premium increased by 45bps to 232bps; the GC40 premium decreased by 11bps to 241bps; the GC43 premium increased by 6bps to 258bps; the GC45 premium increased by 2bps to 261bps; the GC48 premium increased by 2bps to 277bps; and the GC50 premium increased by 104bps to 384bps.
The IJG Money Market Index (including NCD’s) increased 0.36% m/m in November after rising by 0.36% m/m in October.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</si>
</sst>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4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4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4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4" fontId="29" fillId="11" borderId="0" xfId="267" applyFill="1"/>
    <xf numFmtId="164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4" fontId="1" fillId="4" borderId="8" xfId="2" applyFont="1" applyFill="1" applyBorder="1"/>
    <xf numFmtId="164" fontId="1" fillId="7" borderId="0" xfId="2" applyFont="1" applyFill="1" applyBorder="1"/>
    <xf numFmtId="164" fontId="1" fillId="4" borderId="9" xfId="2" applyFont="1" applyFill="1" applyBorder="1"/>
    <xf numFmtId="164" fontId="1" fillId="4" borderId="8" xfId="2" applyFont="1" applyFill="1" applyBorder="1" applyAlignment="1">
      <alignment horizontal="right"/>
    </xf>
    <xf numFmtId="164" fontId="1" fillId="4" borderId="0" xfId="2" applyFont="1" applyFill="1" applyBorder="1" applyAlignment="1">
      <alignment horizontal="right"/>
    </xf>
    <xf numFmtId="164" fontId="1" fillId="4" borderId="9" xfId="2" applyFont="1" applyFill="1" applyBorder="1" applyAlignment="1">
      <alignment horizontal="right"/>
    </xf>
    <xf numFmtId="0" fontId="78" fillId="7" borderId="0" xfId="0" applyFont="1" applyFill="1"/>
    <xf numFmtId="164" fontId="80" fillId="4" borderId="8" xfId="2" applyFont="1" applyFill="1" applyBorder="1" applyAlignment="1">
      <alignment horizontal="right"/>
    </xf>
    <xf numFmtId="164" fontId="80" fillId="4" borderId="0" xfId="2" applyFont="1" applyFill="1" applyBorder="1" applyAlignment="1">
      <alignment horizontal="right"/>
    </xf>
    <xf numFmtId="164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4" fontId="1" fillId="7" borderId="8" xfId="2" applyFont="1" applyFill="1" applyBorder="1"/>
    <xf numFmtId="164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4" fontId="59" fillId="8" borderId="0" xfId="2" applyFont="1" applyFill="1" applyBorder="1" applyAlignment="1">
      <alignment horizontal="center" vertical="center"/>
    </xf>
    <xf numFmtId="164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4" fontId="18" fillId="4" borderId="0" xfId="2" applyFont="1" applyFill="1" applyBorder="1" applyAlignment="1">
      <alignment horizontal="center" vertical="center"/>
    </xf>
    <xf numFmtId="164" fontId="18" fillId="4" borderId="9" xfId="2" applyFont="1" applyFill="1" applyBorder="1" applyAlignment="1">
      <alignment horizontal="center" vertical="center"/>
    </xf>
    <xf numFmtId="164" fontId="59" fillId="7" borderId="0" xfId="2" applyFont="1" applyFill="1" applyBorder="1" applyAlignment="1">
      <alignment horizontal="center" vertical="center"/>
    </xf>
    <xf numFmtId="164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4" fontId="59" fillId="8" borderId="4" xfId="2" applyFont="1" applyFill="1" applyBorder="1" applyAlignment="1">
      <alignment horizontal="center" vertical="center"/>
    </xf>
    <xf numFmtId="164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4" fontId="18" fillId="4" borderId="4" xfId="2" applyFont="1" applyFill="1" applyBorder="1" applyAlignment="1">
      <alignment horizontal="center" vertical="center"/>
    </xf>
    <xf numFmtId="164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4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  <xf numFmtId="164" fontId="59" fillId="8" borderId="0" xfId="2" applyNumberFormat="1" applyFont="1" applyFill="1" applyBorder="1" applyAlignment="1">
      <alignment horizontal="center" vertical="center"/>
    </xf>
    <xf numFmtId="164" fontId="59" fillId="8" borderId="4" xfId="2" applyNumberFormat="1" applyFont="1" applyFill="1" applyBorder="1" applyAlignment="1">
      <alignment horizontal="center" vertical="center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-2.2339999999999582E-3</c:v>
                </c:pt>
                <c:pt idx="1">
                  <c:v>0.14967200000000003</c:v>
                </c:pt>
                <c:pt idx="2">
                  <c:v>3.3966573043484605E-3</c:v>
                </c:pt>
                <c:pt idx="3">
                  <c:v>3.5764055078755241E-3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-3.4272111198183741E-2</c:v>
                </c:pt>
                <c:pt idx="1">
                  <c:v>0.18862344626614516</c:v>
                </c:pt>
                <c:pt idx="2">
                  <c:v>-1.8968334840342993E-2</c:v>
                </c:pt>
                <c:pt idx="3">
                  <c:v>1.0625434401183353E-2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0.31516346660909811</c:v>
                </c:pt>
                <c:pt idx="1">
                  <c:v>0.20978919436125043</c:v>
                </c:pt>
                <c:pt idx="2">
                  <c:v>4.7258151372435275E-2</c:v>
                </c:pt>
                <c:pt idx="3">
                  <c:v>4.1705467637875859E-2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0.24247964958785809</c:v>
                </c:pt>
                <c:pt idx="1">
                  <c:v>0.24133906811649949</c:v>
                </c:pt>
                <c:pt idx="2">
                  <c:v>2.2090146936270871E-2</c:v>
                </c:pt>
                <c:pt idx="3">
                  <c:v>3.7912134236219197E-2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9.8264670525687769E-2</c:v>
                </c:pt>
                <c:pt idx="1">
                  <c:v>-2.6214961886146249E-3</c:v>
                </c:pt>
                <c:pt idx="2">
                  <c:v>9.8696949189936975E-2</c:v>
                </c:pt>
                <c:pt idx="3">
                  <c:v>5.9062528567520367E-2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0.10962581816435213</c:v>
                </c:pt>
                <c:pt idx="1">
                  <c:v>3.9966196753692174E-2</c:v>
                </c:pt>
                <c:pt idx="2">
                  <c:v>0.10740507858072569</c:v>
                </c:pt>
                <c:pt idx="3">
                  <c:v>6.778405887287664E-2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9.8489969699425917E-2</c:v>
                </c:pt>
                <c:pt idx="1">
                  <c:v>0.14564897737721183</c:v>
                </c:pt>
                <c:pt idx="2">
                  <c:v>9.358694758114261E-2</c:v>
                </c:pt>
                <c:pt idx="3">
                  <c:v>6.4779048290341867E-2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43F85FFA-6A90-43A3-A24A-CDE6A4D2CC2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A290FB3A-905D-40C8-8CF2-F3E4A9199AE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B13A5E2E-9C99-47FA-A4DA-C4365E6E4FD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8AF3AEC-F658-46A6-B650-6F76EE76729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BB92A5F1-CDDF-4AE1-8964-4B59897D6C5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C315A73-92C9-45F3-A53F-3E51E1C9BCD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2046106-1E03-49DB-A587-05F95C26C6E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69DE690-B046-4410-8BD9-C331BB741D3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CC334AD-B466-4072-B341-9BFD54192A8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7C4EBE9-D4E4-4CAD-8D99-1A5BD016543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0916D1D-9C0B-40EC-856E-1CDBA084403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B140D42-B77F-45A9-8A57-CEF24762737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3D91DF7-4BE1-48CA-84A3-D098B48C120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F558D2B-7C12-4616-8CBD-06EDA585049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FDB9E69-762D-4DBE-A46D-BE9D8D3CDEC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979DB88-C44F-4AFC-B0E8-52E24C1281E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21-4314-B266-454186513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6"/>
              <c:pt idx="0">
                <c:v>0.125</c:v>
              </c:pt>
              <c:pt idx="1">
                <c:v>0.125</c:v>
              </c:pt>
              <c:pt idx="2">
                <c:v>1.875</c:v>
              </c:pt>
              <c:pt idx="3">
                <c:v>2.875</c:v>
              </c:pt>
              <c:pt idx="4">
                <c:v>3.375</c:v>
              </c:pt>
              <c:pt idx="5">
                <c:v>4.375</c:v>
              </c:pt>
              <c:pt idx="6">
                <c:v>5.125</c:v>
              </c:pt>
              <c:pt idx="7">
                <c:v>8.125</c:v>
              </c:pt>
              <c:pt idx="8">
                <c:v>10.375</c:v>
              </c:pt>
              <c:pt idx="9">
                <c:v>13.625</c:v>
              </c:pt>
              <c:pt idx="10">
                <c:v>15.625</c:v>
              </c:pt>
              <c:pt idx="11">
                <c:v>18.875</c:v>
              </c:pt>
              <c:pt idx="12">
                <c:v>21.625</c:v>
              </c:pt>
              <c:pt idx="13">
                <c:v>23.625</c:v>
              </c:pt>
              <c:pt idx="14">
                <c:v>26.875</c:v>
              </c:pt>
              <c:pt idx="15">
                <c:v>28.625</c:v>
              </c:pt>
            </c:numLit>
          </c:xVal>
          <c:yVal>
            <c:numLit>
              <c:formatCode>General</c:formatCode>
              <c:ptCount val="16"/>
              <c:pt idx="0">
                <c:v>0</c:v>
              </c:pt>
              <c:pt idx="1">
                <c:v>4.1754300000000004</c:v>
              </c:pt>
              <c:pt idx="2">
                <c:v>6.6114800000000002</c:v>
              </c:pt>
              <c:pt idx="3">
                <c:v>7.4899999999999993</c:v>
              </c:pt>
              <c:pt idx="4">
                <c:v>7.8699999999999992</c:v>
              </c:pt>
              <c:pt idx="5">
                <c:v>8.477999999999998</c:v>
              </c:pt>
              <c:pt idx="6">
                <c:v>8.73</c:v>
              </c:pt>
              <c:pt idx="7">
                <c:v>10.565</c:v>
              </c:pt>
              <c:pt idx="8">
                <c:v>11.706239999999999</c:v>
              </c:pt>
              <c:pt idx="9">
                <c:v>12.015000000000001</c:v>
              </c:pt>
              <c:pt idx="10">
                <c:v>13.11538</c:v>
              </c:pt>
              <c:pt idx="11">
                <c:v>13.285</c:v>
              </c:pt>
              <c:pt idx="12">
                <c:v>13.468999999999999</c:v>
              </c:pt>
              <c:pt idx="13">
                <c:v>13.494999999999999</c:v>
              </c:pt>
              <c:pt idx="14">
                <c:v>13.593999999999998</c:v>
              </c:pt>
              <c:pt idx="15">
                <c:v>14.664999999999999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90F97F7-F5FD-4F43-A588-FCE2B78C329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DED1400-B341-42A3-B2D7-EBCA5EEC8BE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0DD7DF-3727-4131-AAA4-F56605C8863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15299B1-ADE2-48CC-A57C-AFD920D8903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E77AB71-2B60-475E-9BBF-AC775EBEB45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6AB880A-57D4-4BFE-94BC-5C57388B787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A5D7B6F-7B2F-402B-92E1-F9130C04A4F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3551DFD-9D86-4B11-AA46-8C8FCA07E8C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39491802435274E-2"/>
                      <c:h val="3.72006853438859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E5F2C3A-8B5B-45A5-980D-302B73D33D6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CF715A4-738A-4C01-8DF4-0167F9A0324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51E0A84-6BCF-4838-B512-93702B1C786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3F5A0B0-D2EF-474B-AA1B-49D4646A24F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786F391-D561-4885-8871-2468CB5A85D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6ADB565-1E47-4CB8-8F42-AE725A1B302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2.1027777777777779</c:v>
              </c:pt>
              <c:pt idx="1">
                <c:v>1.6</c:v>
              </c:pt>
              <c:pt idx="2">
                <c:v>3.7166666666666668</c:v>
              </c:pt>
              <c:pt idx="3">
                <c:v>0.65277777777777779</c:v>
              </c:pt>
              <c:pt idx="4">
                <c:v>8.0555555555555561E-2</c:v>
              </c:pt>
              <c:pt idx="5">
                <c:v>0.125</c:v>
              </c:pt>
              <c:pt idx="6">
                <c:v>5.3305555555555557</c:v>
              </c:pt>
              <c:pt idx="7">
                <c:v>0.4</c:v>
              </c:pt>
              <c:pt idx="8">
                <c:v>0.71666666666666667</c:v>
              </c:pt>
              <c:pt idx="9">
                <c:v>0.97499999999999998</c:v>
              </c:pt>
              <c:pt idx="10">
                <c:v>1.8305555555555555</c:v>
              </c:pt>
              <c:pt idx="11">
                <c:v>2.0111111111111111</c:v>
              </c:pt>
              <c:pt idx="12">
                <c:v>7.6694444444444443</c:v>
              </c:pt>
              <c:pt idx="13">
                <c:v>8.2444444444444436</c:v>
              </c:pt>
            </c:numLit>
          </c:xVal>
          <c:yVal>
            <c:numLit>
              <c:formatCode>General</c:formatCode>
              <c:ptCount val="14"/>
              <c:pt idx="0">
                <c:v>4.95</c:v>
              </c:pt>
              <c:pt idx="1">
                <c:v>5.6150000000000002</c:v>
              </c:pt>
              <c:pt idx="2">
                <c:v>6.0650000000000004</c:v>
              </c:pt>
              <c:pt idx="3">
                <c:v>0</c:v>
              </c:pt>
              <c:pt idx="4">
                <c:v>5.55</c:v>
              </c:pt>
              <c:pt idx="5">
                <c:v>5.7549999999999999</c:v>
              </c:pt>
              <c:pt idx="6">
                <c:v>5.7</c:v>
              </c:pt>
              <c:pt idx="7">
                <c:v>6.85</c:v>
              </c:pt>
              <c:pt idx="8">
                <c:v>6.5</c:v>
              </c:pt>
              <c:pt idx="9">
                <c:v>6.54</c:v>
              </c:pt>
              <c:pt idx="10">
                <c:v>6.3000000000000007</c:v>
              </c:pt>
              <c:pt idx="11">
                <c:v>5.65</c:v>
              </c:pt>
              <c:pt idx="12">
                <c:v>8.41</c:v>
              </c:pt>
              <c:pt idx="13">
                <c:v>7.9853699999999996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101.46739283799417</c:v>
              </c:pt>
              <c:pt idx="31">
                <c:v>99.643360527132643</c:v>
              </c:pt>
              <c:pt idx="32">
                <c:v>105.90033409430821</c:v>
              </c:pt>
              <c:pt idx="33">
                <c:v>110.96071981544712</c:v>
              </c:pt>
              <c:pt idx="34">
                <c:v>115.70888612467196</c:v>
              </c:pt>
              <c:pt idx="35">
                <c:v>113.19387602788045</c:v>
              </c:pt>
              <c:pt idx="36">
                <c:v>114.21188223890285</c:v>
              </c:pt>
              <c:pt idx="37">
                <c:v>118.66900230832182</c:v>
              </c:pt>
              <c:pt idx="38">
                <c:v>115.91927150435986</c:v>
              </c:pt>
              <c:pt idx="39">
                <c:v>111.3250016959675</c:v>
              </c:pt>
              <c:pt idx="40">
                <c:v>114.38093736207919</c:v>
              </c:pt>
              <c:pt idx="41">
                <c:v>116.66686247425008</c:v>
              </c:pt>
              <c:pt idx="42">
                <c:v>115.34686119028136</c:v>
              </c:pt>
              <c:pt idx="43">
                <c:v>117.44762899511811</c:v>
              </c:pt>
              <c:pt idx="44">
                <c:v>123.33070829641338</c:v>
              </c:pt>
              <c:pt idx="45">
                <c:v>123.54993884075968</c:v>
              </c:pt>
              <c:pt idx="46">
                <c:v>129.00036187600531</c:v>
              </c:pt>
              <c:pt idx="47">
                <c:v>120.30915994017552</c:v>
              </c:pt>
              <c:pt idx="48">
                <c:v>118.01555819059176</c:v>
              </c:pt>
              <c:pt idx="49">
                <c:v>116.91184667437989</c:v>
              </c:pt>
              <c:pt idx="50">
                <c:v>112.07716233597651</c:v>
              </c:pt>
              <c:pt idx="51">
                <c:v>104.73661341253491</c:v>
              </c:pt>
              <c:pt idx="52">
                <c:v>110.87213603578181</c:v>
              </c:pt>
              <c:pt idx="53">
                <c:v>103.44923787284476</c:v>
              </c:pt>
              <c:pt idx="54">
                <c:v>94.780229401473036</c:v>
              </c:pt>
              <c:pt idx="55">
                <c:v>93.204221785139836</c:v>
              </c:pt>
              <c:pt idx="56">
                <c:v>96.12980897084968</c:v>
              </c:pt>
              <c:pt idx="57">
                <c:v>109.86705074639502</c:v>
              </c:pt>
              <c:pt idx="58">
                <c:v>114.40499141857383</c:v>
              </c:pt>
              <c:pt idx="59">
                <c:v>110.30527228038491</c:v>
              </c:pt>
              <c:pt idx="60">
                <c:v>109.50409212405114</c:v>
              </c:pt>
              <c:pt idx="61">
                <c:v>116.34689333679097</c:v>
              </c:pt>
              <c:pt idx="62">
                <c:v>112.43449635455471</c:v>
              </c:pt>
              <c:pt idx="63">
                <c:v>115.95628208386843</c:v>
              </c:pt>
              <c:pt idx="64">
                <c:v>117.47959976160421</c:v>
              </c:pt>
              <c:pt idx="65">
                <c:v>121.49575735905441</c:v>
              </c:pt>
              <c:pt idx="66">
                <c:v>121.13649440454368</c:v>
              </c:pt>
              <c:pt idx="67">
                <c:v>125.55652281237668</c:v>
              </c:pt>
              <c:pt idx="68">
                <c:v>122.72258653597854</c:v>
              </c:pt>
              <c:pt idx="69">
                <c:v>122.44216542574382</c:v>
              </c:pt>
              <c:pt idx="70">
                <c:v>124.95847436740829</c:v>
              </c:pt>
              <c:pt idx="71">
                <c:v>121.25283081004279</c:v>
              </c:pt>
              <c:pt idx="72">
                <c:v>117.01092177698426</c:v>
              </c:pt>
              <c:pt idx="73">
                <c:v>127.82951758264066</c:v>
              </c:pt>
              <c:pt idx="74">
                <c:v>135.40162688616599</c:v>
              </c:pt>
              <c:pt idx="75">
                <c:v>132.42563452883493</c:v>
              </c:pt>
              <c:pt idx="76">
                <c:v>136.61730313857615</c:v>
              </c:pt>
              <c:pt idx="77">
                <c:v>142.06314207628608</c:v>
              </c:pt>
              <c:pt idx="78">
                <c:v>153.17929881747133</c:v>
              </c:pt>
              <c:pt idx="79">
                <c:v>160.14175748662186</c:v>
              </c:pt>
              <c:pt idx="80">
                <c:v>169.08295223237241</c:v>
              </c:pt>
              <c:pt idx="81">
                <c:v>163.87097022980953</c:v>
              </c:pt>
              <c:pt idx="82">
                <c:v>168.63945159252677</c:v>
              </c:pt>
              <c:pt idx="83">
                <c:v>159.51285311179078</c:v>
              </c:pt>
              <c:pt idx="84">
                <c:v>154.42535017464331</c:v>
              </c:pt>
              <c:pt idx="85">
                <c:v>159.55999306795022</c:v>
              </c:pt>
              <c:pt idx="86">
                <c:v>159.25666952112806</c:v>
              </c:pt>
              <c:pt idx="87">
                <c:v>159.00934391336173</c:v>
              </c:pt>
              <c:pt idx="88">
                <c:v>154.46835506988396</c:v>
              </c:pt>
              <c:pt idx="89">
                <c:v>154.28469219570587</c:v>
              </c:pt>
              <c:pt idx="90">
                <c:v>159.99137439064066</c:v>
              </c:pt>
              <c:pt idx="91">
                <c:v>166.28927485215382</c:v>
              </c:pt>
              <c:pt idx="92">
                <c:v>167.06351771586546</c:v>
              </c:pt>
              <c:pt idx="93">
                <c:v>163.72475331431389</c:v>
              </c:pt>
              <c:pt idx="94">
                <c:v>170.97579518909825</c:v>
              </c:pt>
              <c:pt idx="95">
                <c:v>166.4507497936236</c:v>
              </c:pt>
              <c:pt idx="96">
                <c:v>172.62340939897032</c:v>
              </c:pt>
              <c:pt idx="97">
                <c:v>159.04934022429171</c:v>
              </c:pt>
              <c:pt idx="98">
                <c:v>152.35415824755015</c:v>
              </c:pt>
              <c:pt idx="99">
                <c:v>159.7701492544079</c:v>
              </c:pt>
              <c:pt idx="100">
                <c:v>168.28238326638424</c:v>
              </c:pt>
              <c:pt idx="101">
                <c:v>164.21617603951859</c:v>
              </c:pt>
              <c:pt idx="102">
                <c:v>167.42627384873907</c:v>
              </c:pt>
              <c:pt idx="103">
                <c:v>158.98916163067955</c:v>
              </c:pt>
              <c:pt idx="104">
                <c:v>147.0594098877215</c:v>
              </c:pt>
              <c:pt idx="105">
                <c:v>116.69193586472679</c:v>
              </c:pt>
              <c:pt idx="106">
                <c:v>130.8997625159366</c:v>
              </c:pt>
              <c:pt idx="107">
                <c:v>132.84598018502356</c:v>
              </c:pt>
              <c:pt idx="108">
                <c:v>139.8533399478232</c:v>
              </c:pt>
              <c:pt idx="109">
                <c:v>144.7437315391187</c:v>
              </c:pt>
              <c:pt idx="110">
                <c:v>140.25479419289601</c:v>
              </c:pt>
              <c:pt idx="111">
                <c:v>143.94826394317175</c:v>
              </c:pt>
              <c:pt idx="112">
                <c:v>133.87908288034689</c:v>
              </c:pt>
              <c:pt idx="113">
                <c:v>155.40469734218058</c:v>
              </c:pt>
              <c:pt idx="114">
                <c:v>164.49571673200083</c:v>
              </c:pt>
              <c:pt idx="115">
                <c:v>164.49834866346853</c:v>
              </c:pt>
              <c:pt idx="116">
                <c:v>178.19184919961032</c:v>
              </c:pt>
              <c:pt idx="117">
                <c:v>180.8943067845716</c:v>
              </c:pt>
              <c:pt idx="118">
                <c:v>188.44302620669177</c:v>
              </c:pt>
              <c:pt idx="119">
                <c:v>222.65382400029483</c:v>
              </c:pt>
              <c:pt idx="120">
                <c:v>213.8687947205392</c:v>
              </c:pt>
              <c:pt idx="121">
                <c:v>226.75118157053089</c:v>
              </c:pt>
              <c:pt idx="122">
                <c:v>241.82560012133982</c:v>
              </c:pt>
              <c:pt idx="123">
                <c:v>230.52823356047119</c:v>
              </c:pt>
              <c:pt idx="124">
                <c:v>234.0606176833183</c:v>
              </c:pt>
              <c:pt idx="125">
                <c:v>233.53772626341379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100.71518024405137</c:v>
              </c:pt>
              <c:pt idx="31">
                <c:v>101.22596012792512</c:v>
              </c:pt>
              <c:pt idx="32">
                <c:v>102.69511671203385</c:v>
              </c:pt>
              <c:pt idx="33">
                <c:v>104.97056741013671</c:v>
              </c:pt>
              <c:pt idx="34">
                <c:v>105.89988263074549</c:v>
              </c:pt>
              <c:pt idx="35">
                <c:v>106.86276314700007</c:v>
              </c:pt>
              <c:pt idx="36">
                <c:v>107.9860263612747</c:v>
              </c:pt>
              <c:pt idx="37">
                <c:v>109.50185434334863</c:v>
              </c:pt>
              <c:pt idx="38">
                <c:v>110.8795102857616</c:v>
              </c:pt>
              <c:pt idx="39">
                <c:v>114.36235128701395</c:v>
              </c:pt>
              <c:pt idx="40">
                <c:v>116.32033204752688</c:v>
              </c:pt>
              <c:pt idx="41">
                <c:v>124.52697969240006</c:v>
              </c:pt>
              <c:pt idx="42">
                <c:v>124.34955981742722</c:v>
              </c:pt>
              <c:pt idx="43">
                <c:v>127.87111647502046</c:v>
              </c:pt>
              <c:pt idx="44">
                <c:v>130.70272207743818</c:v>
              </c:pt>
              <c:pt idx="45">
                <c:v>134.46492977882195</c:v>
              </c:pt>
              <c:pt idx="46">
                <c:v>139.64175397385605</c:v>
              </c:pt>
              <c:pt idx="47">
                <c:v>140.57612373653214</c:v>
              </c:pt>
              <c:pt idx="48">
                <c:v>141.98914141938954</c:v>
              </c:pt>
              <c:pt idx="49">
                <c:v>146.27886433724211</c:v>
              </c:pt>
              <c:pt idx="50">
                <c:v>152.33653875221228</c:v>
              </c:pt>
              <c:pt idx="51">
                <c:v>158.97912265289435</c:v>
              </c:pt>
              <c:pt idx="52">
                <c:v>162.86583270785246</c:v>
              </c:pt>
              <c:pt idx="53">
                <c:v>164.67415520239288</c:v>
              </c:pt>
              <c:pt idx="54">
                <c:v>166.9621999503203</c:v>
              </c:pt>
              <c:pt idx="55">
                <c:v>166.28139731419282</c:v>
              </c:pt>
              <c:pt idx="56">
                <c:v>171.14430112503749</c:v>
              </c:pt>
              <c:pt idx="57">
                <c:v>172.60766959397216</c:v>
              </c:pt>
              <c:pt idx="58">
                <c:v>176.50080250054333</c:v>
              </c:pt>
              <c:pt idx="59">
                <c:v>181.34632598350217</c:v>
              </c:pt>
              <c:pt idx="60">
                <c:v>182.44753866320283</c:v>
              </c:pt>
              <c:pt idx="61">
                <c:v>185.83668414141047</c:v>
              </c:pt>
              <c:pt idx="62">
                <c:v>188.28229490471145</c:v>
              </c:pt>
              <c:pt idx="63">
                <c:v>191.18749071509114</c:v>
              </c:pt>
              <c:pt idx="64">
                <c:v>192.85177782176601</c:v>
              </c:pt>
              <c:pt idx="65">
                <c:v>192.08808478159182</c:v>
              </c:pt>
              <c:pt idx="66">
                <c:v>192.23215084517801</c:v>
              </c:pt>
              <c:pt idx="67">
                <c:v>194.97107453042011</c:v>
              </c:pt>
              <c:pt idx="68">
                <c:v>202.9654734993909</c:v>
              </c:pt>
              <c:pt idx="69">
                <c:v>203.26444164185551</c:v>
              </c:pt>
              <c:pt idx="70">
                <c:v>203.51913198723275</c:v>
              </c:pt>
              <c:pt idx="71">
                <c:v>203.65589684392819</c:v>
              </c:pt>
              <c:pt idx="72">
                <c:v>204.31146517586882</c:v>
              </c:pt>
              <c:pt idx="73">
                <c:v>204.30800822587804</c:v>
              </c:pt>
              <c:pt idx="74">
                <c:v>207.34811138827911</c:v>
              </c:pt>
              <c:pt idx="75">
                <c:v>215.89914750193174</c:v>
              </c:pt>
              <c:pt idx="76">
                <c:v>217.10883042538507</c:v>
              </c:pt>
              <c:pt idx="77">
                <c:v>217.1288044377842</c:v>
              </c:pt>
              <c:pt idx="78">
                <c:v>219.91608690035204</c:v>
              </c:pt>
              <c:pt idx="79">
                <c:v>221.84519081464194</c:v>
              </c:pt>
              <c:pt idx="80">
                <c:v>229.39347343211011</c:v>
              </c:pt>
              <c:pt idx="81">
                <c:v>233.69345409159502</c:v>
              </c:pt>
              <c:pt idx="82">
                <c:v>233.76753491654202</c:v>
              </c:pt>
              <c:pt idx="83">
                <c:v>233.53961156999839</c:v>
              </c:pt>
              <c:pt idx="84">
                <c:v>231.54144665340547</c:v>
              </c:pt>
              <c:pt idx="85">
                <c:v>231.31384141134518</c:v>
              </c:pt>
              <c:pt idx="86">
                <c:v>230.74226490921774</c:v>
              </c:pt>
              <c:pt idx="87">
                <c:v>233.07276178480083</c:v>
              </c:pt>
              <c:pt idx="88">
                <c:v>237.76265189743458</c:v>
              </c:pt>
              <c:pt idx="89">
                <c:v>235.51389273578866</c:v>
              </c:pt>
              <c:pt idx="90">
                <c:v>236.46890157083226</c:v>
              </c:pt>
              <c:pt idx="91">
                <c:v>235.27804418252154</c:v>
              </c:pt>
              <c:pt idx="92">
                <c:v>234.63502928777069</c:v>
              </c:pt>
              <c:pt idx="93">
                <c:v>241.35591506668956</c:v>
              </c:pt>
              <c:pt idx="94">
                <c:v>244.19281249238344</c:v>
              </c:pt>
              <c:pt idx="95">
                <c:v>243.51346808802964</c:v>
              </c:pt>
              <c:pt idx="96">
                <c:v>237.15119170729369</c:v>
              </c:pt>
              <c:pt idx="97">
                <c:v>235.60449163497873</c:v>
              </c:pt>
              <c:pt idx="98">
                <c:v>230.95719303747879</c:v>
              </c:pt>
              <c:pt idx="99">
                <c:v>245.85577964594046</c:v>
              </c:pt>
              <c:pt idx="100">
                <c:v>244.27123914612235</c:v>
              </c:pt>
              <c:pt idx="101">
                <c:v>243.2968411731685</c:v>
              </c:pt>
              <c:pt idx="102">
                <c:v>243.33576866775618</c:v>
              </c:pt>
              <c:pt idx="103">
                <c:v>240.52134716734489</c:v>
              </c:pt>
              <c:pt idx="104">
                <c:v>236.90222245651782</c:v>
              </c:pt>
              <c:pt idx="105">
                <c:v>224.39639103526071</c:v>
              </c:pt>
              <c:pt idx="106">
                <c:v>220.26278511600017</c:v>
              </c:pt>
              <c:pt idx="107">
                <c:v>216.67228145582425</c:v>
              </c:pt>
              <c:pt idx="108">
                <c:v>207.96920592658816</c:v>
              </c:pt>
              <c:pt idx="109">
                <c:v>194.33807229333587</c:v>
              </c:pt>
              <c:pt idx="110">
                <c:v>181.51292555040945</c:v>
              </c:pt>
              <c:pt idx="111">
                <c:v>189.00033372936383</c:v>
              </c:pt>
              <c:pt idx="112">
                <c:v>190.28799300306198</c:v>
              </c:pt>
              <c:pt idx="113">
                <c:v>193.14649923395399</c:v>
              </c:pt>
              <c:pt idx="114">
                <c:v>188.23748780942381</c:v>
              </c:pt>
              <c:pt idx="115">
                <c:v>179.71465907387653</c:v>
              </c:pt>
              <c:pt idx="116">
                <c:v>172.69752049567794</c:v>
              </c:pt>
              <c:pt idx="117">
                <c:v>184.50882201493883</c:v>
              </c:pt>
              <c:pt idx="118">
                <c:v>186.00518856148</c:v>
              </c:pt>
              <c:pt idx="119">
                <c:v>208.30688178898376</c:v>
              </c:pt>
              <c:pt idx="120">
                <c:v>210.28121441457978</c:v>
              </c:pt>
              <c:pt idx="121">
                <c:v>220.39868476492288</c:v>
              </c:pt>
              <c:pt idx="122">
                <c:v>219.91094247553809</c:v>
              </c:pt>
              <c:pt idx="123">
                <c:v>221.65879464633369</c:v>
              </c:pt>
              <c:pt idx="124">
                <c:v>227.36163211499456</c:v>
              </c:pt>
              <c:pt idx="125">
                <c:v>261.39130231691001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101.19194320732009</c:v>
              </c:pt>
              <c:pt idx="31">
                <c:v>97.656876787855751</c:v>
              </c:pt>
              <c:pt idx="32">
                <c:v>99.682927710046485</c:v>
              </c:pt>
              <c:pt idx="33">
                <c:v>101.23563813148823</c:v>
              </c:pt>
              <c:pt idx="34">
                <c:v>102.06863313342275</c:v>
              </c:pt>
              <c:pt idx="35">
                <c:v>103.54324238064184</c:v>
              </c:pt>
              <c:pt idx="36">
                <c:v>104.30371105814491</c:v>
              </c:pt>
              <c:pt idx="37">
                <c:v>105.53866168892188</c:v>
              </c:pt>
              <c:pt idx="38">
                <c:v>107.57514390837567</c:v>
              </c:pt>
              <c:pt idx="39">
                <c:v>106.48631907988667</c:v>
              </c:pt>
              <c:pt idx="40">
                <c:v>109.23558250211302</c:v>
              </c:pt>
              <c:pt idx="41">
                <c:v>111.230659271471</c:v>
              </c:pt>
              <c:pt idx="42">
                <c:v>109.86278814964764</c:v>
              </c:pt>
              <c:pt idx="43">
                <c:v>113.78639918760562</c:v>
              </c:pt>
              <c:pt idx="44">
                <c:v>112.39937241379236</c:v>
              </c:pt>
              <c:pt idx="45">
                <c:v>112.02874509417407</c:v>
              </c:pt>
              <c:pt idx="46">
                <c:v>111.85651878460656</c:v>
              </c:pt>
              <c:pt idx="47">
                <c:v>111.59015515871572</c:v>
              </c:pt>
              <c:pt idx="48">
                <c:v>111.83838339362192</c:v>
              </c:pt>
              <c:pt idx="49">
                <c:v>112.64358557729138</c:v>
              </c:pt>
              <c:pt idx="50">
                <c:v>112.9412412356768</c:v>
              </c:pt>
              <c:pt idx="51">
                <c:v>113.49473979711919</c:v>
              </c:pt>
              <c:pt idx="52">
                <c:v>115.03078286594507</c:v>
              </c:pt>
              <c:pt idx="53">
                <c:v>114.51539925892017</c:v>
              </c:pt>
              <c:pt idx="54">
                <c:v>110.89427309354558</c:v>
              </c:pt>
              <c:pt idx="55">
                <c:v>113.86944002720712</c:v>
              </c:pt>
              <c:pt idx="56">
                <c:v>113.88753026116311</c:v>
              </c:pt>
              <c:pt idx="57">
                <c:v>116.00702477330643</c:v>
              </c:pt>
              <c:pt idx="58">
                <c:v>117.47774408801949</c:v>
              </c:pt>
              <c:pt idx="59">
                <c:v>117.15337339114242</c:v>
              </c:pt>
              <c:pt idx="60">
                <c:v>119.87884161840346</c:v>
              </c:pt>
              <c:pt idx="61">
                <c:v>121.38020065816291</c:v>
              </c:pt>
              <c:pt idx="62">
                <c:v>120.52837808114182</c:v>
              </c:pt>
              <c:pt idx="63">
                <c:v>122.80834078232132</c:v>
              </c:pt>
              <c:pt idx="64">
                <c:v>123.58736847608152</c:v>
              </c:pt>
              <c:pt idx="65">
                <c:v>122.43284639770886</c:v>
              </c:pt>
              <c:pt idx="66">
                <c:v>123.86516390910377</c:v>
              </c:pt>
              <c:pt idx="67">
                <c:v>125.02362154008517</c:v>
              </c:pt>
              <c:pt idx="68">
                <c:v>126.19763070164572</c:v>
              </c:pt>
              <c:pt idx="69">
                <c:v>127.09168462343973</c:v>
              </c:pt>
              <c:pt idx="70">
                <c:v>128.72885894144596</c:v>
              </c:pt>
              <c:pt idx="71">
                <c:v>130.54289376629828</c:v>
              </c:pt>
              <c:pt idx="72">
                <c:v>130.4480809903624</c:v>
              </c:pt>
              <c:pt idx="73">
                <c:v>133.19596474154861</c:v>
              </c:pt>
              <c:pt idx="74">
                <c:v>134.98154833105104</c:v>
              </c:pt>
              <c:pt idx="75">
                <c:v>136.51712842616874</c:v>
              </c:pt>
              <c:pt idx="76">
                <c:v>134.76040611050524</c:v>
              </c:pt>
              <c:pt idx="77">
                <c:v>134.55094202332441</c:v>
              </c:pt>
              <c:pt idx="78">
                <c:v>140.12953130302498</c:v>
              </c:pt>
              <c:pt idx="79">
                <c:v>142.36371574515422</c:v>
              </c:pt>
              <c:pt idx="80">
                <c:v>144.1324131112529</c:v>
              </c:pt>
              <c:pt idx="81">
                <c:v>146.5724962079091</c:v>
              </c:pt>
              <c:pt idx="82">
                <c:v>146.0020949451339</c:v>
              </c:pt>
              <c:pt idx="83">
                <c:v>145.10999627013484</c:v>
              </c:pt>
              <c:pt idx="84">
                <c:v>145.02110406712757</c:v>
              </c:pt>
              <c:pt idx="85">
                <c:v>147.35118923140226</c:v>
              </c:pt>
              <c:pt idx="86">
                <c:v>146.6527195800783</c:v>
              </c:pt>
              <c:pt idx="87">
                <c:v>148.1623571033125</c:v>
              </c:pt>
              <c:pt idx="88">
                <c:v>149.08165798256414</c:v>
              </c:pt>
              <c:pt idx="89">
                <c:v>153.74349337132887</c:v>
              </c:pt>
              <c:pt idx="90">
                <c:v>155.56570971954275</c:v>
              </c:pt>
              <c:pt idx="91">
                <c:v>159.13080845455917</c:v>
              </c:pt>
              <c:pt idx="92">
                <c:v>159.69394990311483</c:v>
              </c:pt>
              <c:pt idx="93">
                <c:v>161.91818189800284</c:v>
              </c:pt>
              <c:pt idx="94">
                <c:v>163.80352531160068</c:v>
              </c:pt>
              <c:pt idx="95">
                <c:v>164.98662807754906</c:v>
              </c:pt>
              <c:pt idx="96">
                <c:v>168.87084762538882</c:v>
              </c:pt>
              <c:pt idx="97">
                <c:v>168.43047154754018</c:v>
              </c:pt>
              <c:pt idx="98">
                <c:v>170.75896058924369</c:v>
              </c:pt>
              <c:pt idx="99">
                <c:v>171.44428380510584</c:v>
              </c:pt>
              <c:pt idx="100">
                <c:v>171.33288132494735</c:v>
              </c:pt>
              <c:pt idx="101">
                <c:v>172.31019870658932</c:v>
              </c:pt>
              <c:pt idx="102">
                <c:v>174.36097565091484</c:v>
              </c:pt>
              <c:pt idx="103">
                <c:v>176.81521729371676</c:v>
              </c:pt>
              <c:pt idx="104">
                <c:v>175.7662379021406</c:v>
              </c:pt>
              <c:pt idx="105">
                <c:v>164.44659498583601</c:v>
              </c:pt>
              <c:pt idx="106">
                <c:v>172.30635351470661</c:v>
              </c:pt>
              <c:pt idx="107">
                <c:v>182.77130890821329</c:v>
              </c:pt>
              <c:pt idx="108">
                <c:v>183.67387899734146</c:v>
              </c:pt>
              <c:pt idx="109">
                <c:v>186.06017774099109</c:v>
              </c:pt>
              <c:pt idx="110">
                <c:v>187.46779003225103</c:v>
              </c:pt>
              <c:pt idx="111">
                <c:v>188.29962476123552</c:v>
              </c:pt>
              <c:pt idx="112">
                <c:v>190.73215072775611</c:v>
              </c:pt>
              <c:pt idx="113">
                <c:v>194.70484174129766</c:v>
              </c:pt>
              <c:pt idx="114">
                <c:v>199.49926455750077</c:v>
              </c:pt>
              <c:pt idx="115">
                <c:v>200.75735034325893</c:v>
              </c:pt>
              <c:pt idx="116">
                <c:v>198.87030185052836</c:v>
              </c:pt>
              <c:pt idx="117">
                <c:v>196.95299548577057</c:v>
              </c:pt>
              <c:pt idx="118">
                <c:v>199.98448333263266</c:v>
              </c:pt>
              <c:pt idx="119">
                <c:v>210.40583515443254</c:v>
              </c:pt>
              <c:pt idx="120">
                <c:v>209.16535594469673</c:v>
              </c:pt>
              <c:pt idx="121">
                <c:v>211.32405782657807</c:v>
              </c:pt>
              <c:pt idx="122">
                <c:v>213.48243899896582</c:v>
              </c:pt>
              <c:pt idx="123">
                <c:v>210.43500655365457</c:v>
              </c:pt>
              <c:pt idx="124">
                <c:v>208.72406848169868</c:v>
              </c:pt>
              <c:pt idx="125">
                <c:v>209.43303261350036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100.45145845843592</c:v>
              </c:pt>
              <c:pt idx="31">
                <c:v>100.90912756962851</c:v>
              </c:pt>
              <c:pt idx="32">
                <c:v>101.32877348420786</c:v>
              </c:pt>
              <c:pt idx="33">
                <c:v>101.80216914369342</c:v>
              </c:pt>
              <c:pt idx="34">
                <c:v>102.27021378059401</c:v>
              </c:pt>
              <c:pt idx="35">
                <c:v>102.75972050787075</c:v>
              </c:pt>
              <c:pt idx="36">
                <c:v>103.23842263112441</c:v>
              </c:pt>
              <c:pt idx="37">
                <c:v>103.73889159874216</c:v>
              </c:pt>
              <c:pt idx="38">
                <c:v>104.24417781132207</c:v>
              </c:pt>
              <c:pt idx="39">
                <c:v>104.74118698800142</c:v>
              </c:pt>
              <c:pt idx="40">
                <c:v>105.26291279043704</c:v>
              </c:pt>
              <c:pt idx="41">
                <c:v>105.77618496640561</c:v>
              </c:pt>
              <c:pt idx="42">
                <c:v>106.315409624662</c:v>
              </c:pt>
              <c:pt idx="43">
                <c:v>106.86325130239277</c:v>
              </c:pt>
              <c:pt idx="44">
                <c:v>107.36376638728046</c:v>
              </c:pt>
              <c:pt idx="45">
                <c:v>107.92279356498145</c:v>
              </c:pt>
              <c:pt idx="46">
                <c:v>108.46458653788613</c:v>
              </c:pt>
              <c:pt idx="47">
                <c:v>109.02996368829321</c:v>
              </c:pt>
              <c:pt idx="48">
                <c:v>109.58611041419361</c:v>
              </c:pt>
              <c:pt idx="49">
                <c:v>110.17095167442308</c:v>
              </c:pt>
              <c:pt idx="50">
                <c:v>110.76460718349864</c:v>
              </c:pt>
              <c:pt idx="51">
                <c:v>111.34566007984915</c:v>
              </c:pt>
              <c:pt idx="52">
                <c:v>111.95769447522606</c:v>
              </c:pt>
              <c:pt idx="53">
                <c:v>112.56028942069065</c:v>
              </c:pt>
              <c:pt idx="54">
                <c:v>113.19334998010824</c:v>
              </c:pt>
              <c:pt idx="55">
                <c:v>113.83970610691044</c:v>
              </c:pt>
              <c:pt idx="56">
                <c:v>114.45845673447187</c:v>
              </c:pt>
              <c:pt idx="57">
                <c:v>115.13704998526704</c:v>
              </c:pt>
              <c:pt idx="58">
                <c:v>115.80880400971971</c:v>
              </c:pt>
              <c:pt idx="59">
                <c:v>116.52108345000322</c:v>
              </c:pt>
              <c:pt idx="60">
                <c:v>117.22285953489964</c:v>
              </c:pt>
              <c:pt idx="61">
                <c:v>117.96089521438722</c:v>
              </c:pt>
              <c:pt idx="62">
                <c:v>118.71197546083896</c:v>
              </c:pt>
              <c:pt idx="63">
                <c:v>119.45218860625107</c:v>
              </c:pt>
              <c:pt idx="64">
                <c:v>120.23271168016886</c:v>
              </c:pt>
              <c:pt idx="65">
                <c:v>121.00377842093002</c:v>
              </c:pt>
              <c:pt idx="66">
                <c:v>121.81806457355</c:v>
              </c:pt>
              <c:pt idx="67">
                <c:v>122.64484145779961</c:v>
              </c:pt>
              <c:pt idx="68">
                <c:v>123.40147265879061</c:v>
              </c:pt>
              <c:pt idx="69">
                <c:v>124.24927317110647</c:v>
              </c:pt>
              <c:pt idx="70">
                <c:v>125.07923645154686</c:v>
              </c:pt>
              <c:pt idx="71">
                <c:v>125.94610327685167</c:v>
              </c:pt>
              <c:pt idx="72">
                <c:v>126.7939779750571</c:v>
              </c:pt>
              <c:pt idx="73">
                <c:v>127.6778202279551</c:v>
              </c:pt>
              <c:pt idx="74">
                <c:v>128.56025325943713</c:v>
              </c:pt>
              <c:pt idx="75">
                <c:v>129.40765128190992</c:v>
              </c:pt>
              <c:pt idx="76">
                <c:v>130.27757749370926</c:v>
              </c:pt>
              <c:pt idx="77">
                <c:v>131.11432198445669</c:v>
              </c:pt>
              <c:pt idx="78">
                <c:v>131.98134875713433</c:v>
              </c:pt>
              <c:pt idx="79">
                <c:v>132.8487373994723</c:v>
              </c:pt>
              <c:pt idx="80">
                <c:v>133.63298300269824</c:v>
              </c:pt>
              <c:pt idx="81">
                <c:v>134.50453500617266</c:v>
              </c:pt>
              <c:pt idx="82">
                <c:v>135.3503258315927</c:v>
              </c:pt>
              <c:pt idx="83">
                <c:v>136.2267188401855</c:v>
              </c:pt>
              <c:pt idx="84">
                <c:v>137.07531080418011</c:v>
              </c:pt>
              <c:pt idx="85">
                <c:v>137.95004381100472</c:v>
              </c:pt>
              <c:pt idx="86">
                <c:v>138.82390156064878</c:v>
              </c:pt>
              <c:pt idx="87">
                <c:v>139.66990515331295</c:v>
              </c:pt>
              <c:pt idx="88">
                <c:v>140.54702580743731</c:v>
              </c:pt>
              <c:pt idx="89">
                <c:v>141.40062367622699</c:v>
              </c:pt>
              <c:pt idx="90">
                <c:v>142.2878188649164</c:v>
              </c:pt>
              <c:pt idx="91">
                <c:v>143.17930969187074</c:v>
              </c:pt>
              <c:pt idx="92">
                <c:v>143.98884489417819</c:v>
              </c:pt>
              <c:pt idx="93">
                <c:v>144.89079910914722</c:v>
              </c:pt>
              <c:pt idx="94">
                <c:v>145.76858668345665</c:v>
              </c:pt>
              <c:pt idx="95">
                <c:v>146.67857587773986</c:v>
              </c:pt>
              <c:pt idx="96">
                <c:v>147.56064742629709</c:v>
              </c:pt>
              <c:pt idx="97">
                <c:v>148.47193766347087</c:v>
              </c:pt>
              <c:pt idx="98">
                <c:v>149.38102455197944</c:v>
              </c:pt>
              <c:pt idx="99">
                <c:v>150.25504577001917</c:v>
              </c:pt>
              <c:pt idx="100">
                <c:v>151.15251724653191</c:v>
              </c:pt>
              <c:pt idx="101">
                <c:v>152.01739294877345</c:v>
              </c:pt>
              <c:pt idx="102">
                <c:v>152.9083991681548</c:v>
              </c:pt>
              <c:pt idx="103">
                <c:v>153.79898818955758</c:v>
              </c:pt>
              <c:pt idx="104">
                <c:v>154.63136719955273</c:v>
              </c:pt>
              <c:pt idx="105">
                <c:v>155.51772534410833</c:v>
              </c:pt>
              <c:pt idx="106">
                <c:v>156.34896212516344</c:v>
              </c:pt>
              <c:pt idx="107">
                <c:v>157.1648551316664</c:v>
              </c:pt>
              <c:pt idx="108">
                <c:v>157.91147764453939</c:v>
              </c:pt>
              <c:pt idx="109">
                <c:v>158.64329526738723</c:v>
              </c:pt>
              <c:pt idx="110">
                <c:v>159.34541328871285</c:v>
              </c:pt>
              <c:pt idx="111">
                <c:v>159.9991744562609</c:v>
              </c:pt>
              <c:pt idx="112">
                <c:v>160.64453699378657</c:v>
              </c:pt>
              <c:pt idx="113">
                <c:v>161.23940543643167</c:v>
              </c:pt>
              <c:pt idx="114">
                <c:v>161.82869888635881</c:v>
              </c:pt>
              <c:pt idx="115">
                <c:v>162.39944793582328</c:v>
              </c:pt>
              <c:pt idx="116">
                <c:v>162.90424130155691</c:v>
              </c:pt>
              <c:pt idx="117">
                <c:v>163.45462686371181</c:v>
              </c:pt>
              <c:pt idx="118">
                <c:v>163.98183286285419</c:v>
              </c:pt>
              <c:pt idx="119">
                <c:v>168.16569448975167</c:v>
              </c:pt>
              <c:pt idx="120">
                <c:v>168.71267322513449</c:v>
              </c:pt>
              <c:pt idx="121">
                <c:v>169.28632909265062</c:v>
              </c:pt>
              <c:pt idx="122">
                <c:v>169.87208226124446</c:v>
              </c:pt>
              <c:pt idx="123">
                <c:v>170.45190160265321</c:v>
              </c:pt>
              <c:pt idx="124">
                <c:v>171.065248231921</c:v>
              </c:pt>
              <c:pt idx="125">
                <c:v>171.67326910742798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101.1815710728803</c:v>
              </c:pt>
              <c:pt idx="31">
                <c:v>99.303911855894867</c:v>
              </c:pt>
              <c:pt idx="32">
                <c:v>103.12240150366158</c:v>
              </c:pt>
              <c:pt idx="33">
                <c:v>106.16446408197909</c:v>
              </c:pt>
              <c:pt idx="34">
                <c:v>108.79561331182825</c:v>
              </c:pt>
              <c:pt idx="35">
                <c:v>108.18892720454565</c:v>
              </c:pt>
              <c:pt idx="36">
                <c:v>109.01459975483283</c:v>
              </c:pt>
              <c:pt idx="37">
                <c:v>111.6346600070072</c:v>
              </c:pt>
              <c:pt idx="38">
                <c:v>111.09627472819814</c:v>
              </c:pt>
              <c:pt idx="39">
                <c:v>108.6633120226269</c:v>
              </c:pt>
              <c:pt idx="40">
                <c:v>111.10464055694418</c:v>
              </c:pt>
              <c:pt idx="41">
                <c:v>112.93197976636306</c:v>
              </c:pt>
              <c:pt idx="42">
                <c:v>111.99161056371209</c:v>
              </c:pt>
              <c:pt idx="43">
                <c:v>114.32675050986812</c:v>
              </c:pt>
              <c:pt idx="44">
                <c:v>116.87913637967561</c:v>
              </c:pt>
              <c:pt idx="45">
                <c:v>116.98911232183677</c:v>
              </c:pt>
              <c:pt idx="46">
                <c:v>119.63311384351547</c:v>
              </c:pt>
              <c:pt idx="47">
                <c:v>115.64231900474158</c:v>
              </c:pt>
              <c:pt idx="48">
                <c:v>114.73515072376615</c:v>
              </c:pt>
              <c:pt idx="49">
                <c:v>114.568916126613</c:v>
              </c:pt>
              <c:pt idx="50">
                <c:v>112.41431160927733</c:v>
              </c:pt>
              <c:pt idx="51">
                <c:v>109.01621252442149</c:v>
              </c:pt>
              <c:pt idx="52">
                <c:v>112.77179951570557</c:v>
              </c:pt>
              <c:pt idx="53">
                <c:v>108.96657573379302</c:v>
              </c:pt>
              <c:pt idx="54">
                <c:v>103.48976627134493</c:v>
              </c:pt>
              <c:pt idx="55">
                <c:v>103.58049437429482</c:v>
              </c:pt>
              <c:pt idx="56">
                <c:v>105.32367285298403</c:v>
              </c:pt>
              <c:pt idx="57">
                <c:v>113.56213166390945</c:v>
              </c:pt>
              <c:pt idx="58">
                <c:v>116.47184274539612</c:v>
              </c:pt>
              <c:pt idx="59">
                <c:v>114.43174372633695</c:v>
              </c:pt>
              <c:pt idx="60">
                <c:v>114.95265184365807</c:v>
              </c:pt>
              <c:pt idx="61">
                <c:v>119.1209375381567</c:v>
              </c:pt>
              <c:pt idx="62">
                <c:v>117.01900069501518</c:v>
              </c:pt>
              <c:pt idx="63">
                <c:v>119.66169851565786</c:v>
              </c:pt>
              <c:pt idx="64">
                <c:v>120.83179493706692</c:v>
              </c:pt>
              <c:pt idx="65">
                <c:v>122.71352049331657</c:v>
              </c:pt>
              <c:pt idx="66">
                <c:v>123.12792721939033</c:v>
              </c:pt>
              <c:pt idx="67">
                <c:v>125.88687527494062</c:v>
              </c:pt>
              <c:pt idx="68">
                <c:v>124.97614000312514</c:v>
              </c:pt>
              <c:pt idx="69">
                <c:v>125.27069860275765</c:v>
              </c:pt>
              <c:pt idx="70">
                <c:v>127.20938991284284</c:v>
              </c:pt>
              <c:pt idx="71">
                <c:v>126.0373054559051</c:v>
              </c:pt>
              <c:pt idx="72">
                <c:v>123.97489652831753</c:v>
              </c:pt>
              <c:pt idx="73">
                <c:v>130.66242819034719</c:v>
              </c:pt>
              <c:pt idx="74">
                <c:v>135.23848609766736</c:v>
              </c:pt>
              <c:pt idx="75">
                <c:v>134.39211712487003</c:v>
              </c:pt>
              <c:pt idx="76">
                <c:v>136.18094748628934</c:v>
              </c:pt>
              <c:pt idx="77">
                <c:v>139.00660043126493</c:v>
              </c:pt>
              <c:pt idx="78">
                <c:v>146.35793528883383</c:v>
              </c:pt>
              <c:pt idx="79">
                <c:v>150.57655986671719</c:v>
              </c:pt>
              <c:pt idx="80">
                <c:v>155.51912965541891</c:v>
              </c:pt>
              <c:pt idx="81">
                <c:v>154.11490588237768</c:v>
              </c:pt>
              <c:pt idx="82">
                <c:v>156.37109565296319</c:v>
              </c:pt>
              <c:pt idx="83">
                <c:v>152.05563594578754</c:v>
              </c:pt>
              <c:pt idx="84">
                <c:v>149.79229950822767</c:v>
              </c:pt>
              <c:pt idx="85">
                <c:v>153.19579703397477</c:v>
              </c:pt>
              <c:pt idx="86">
                <c:v>153.02641888993392</c:v>
              </c:pt>
              <c:pt idx="87">
                <c:v>153.56667928453007</c:v>
              </c:pt>
              <c:pt idx="88">
                <c:v>151.85262892396418</c:v>
              </c:pt>
              <c:pt idx="89">
                <c:v>153.37135017745052</c:v>
              </c:pt>
              <c:pt idx="90">
                <c:v>156.9456023171434</c:v>
              </c:pt>
              <c:pt idx="91">
                <c:v>161.31028773601346</c:v>
              </c:pt>
              <c:pt idx="92">
                <c:v>162.03948391607136</c:v>
              </c:pt>
              <c:pt idx="93">
                <c:v>161.30037950183439</c:v>
              </c:pt>
              <c:pt idx="94">
                <c:v>165.63110030720222</c:v>
              </c:pt>
              <c:pt idx="95">
                <c:v>164.00499176295327</c:v>
              </c:pt>
              <c:pt idx="96">
                <c:v>168.40155835468332</c:v>
              </c:pt>
              <c:pt idx="97">
                <c:v>161.85676808948949</c:v>
              </c:pt>
              <c:pt idx="98">
                <c:v>159.31957908784315</c:v>
              </c:pt>
              <c:pt idx="99">
                <c:v>163.57535698523299</c:v>
              </c:pt>
              <c:pt idx="100">
                <c:v>168.09636082194001</c:v>
              </c:pt>
              <c:pt idx="101">
                <c:v>166.54552657207881</c:v>
              </c:pt>
              <c:pt idx="102">
                <c:v>168.96322462542284</c:v>
              </c:pt>
              <c:pt idx="103">
                <c:v>165.61624172076964</c:v>
              </c:pt>
              <c:pt idx="104">
                <c:v>159.28723945796872</c:v>
              </c:pt>
              <c:pt idx="105">
                <c:v>139.94609019330611</c:v>
              </c:pt>
              <c:pt idx="106">
                <c:v>150.62188525904764</c:v>
              </c:pt>
              <c:pt idx="107">
                <c:v>154.64319715247305</c:v>
              </c:pt>
              <c:pt idx="108">
                <c:v>159.47142474668647</c:v>
              </c:pt>
              <c:pt idx="109">
                <c:v>163.02899036353378</c:v>
              </c:pt>
              <c:pt idx="110">
                <c:v>161.01529885817089</c:v>
              </c:pt>
              <c:pt idx="111">
                <c:v>163.48184757886781</c:v>
              </c:pt>
              <c:pt idx="112">
                <c:v>158.52952811782549</c:v>
              </c:pt>
              <c:pt idx="113">
                <c:v>172.38202751944624</c:v>
              </c:pt>
              <c:pt idx="114">
                <c:v>178.82354245497856</c:v>
              </c:pt>
              <c:pt idx="115">
                <c:v>179.28942063414675</c:v>
              </c:pt>
              <c:pt idx="116">
                <c:v>186.35768629139042</c:v>
              </c:pt>
              <c:pt idx="117">
                <c:v>187.35775990959499</c:v>
              </c:pt>
              <c:pt idx="118">
                <c:v>192.25297976607882</c:v>
              </c:pt>
              <c:pt idx="119">
                <c:v>213.45118486555776</c:v>
              </c:pt>
              <c:pt idx="120">
                <c:v>209.00154485830976</c:v>
              </c:pt>
              <c:pt idx="121">
                <c:v>216.0853814356341</c:v>
              </c:pt>
              <c:pt idx="122">
                <c:v>224.07969977501384</c:v>
              </c:pt>
              <c:pt idx="123">
                <c:v>218.03889096133648</c:v>
              </c:pt>
              <c:pt idx="124">
                <c:v>219.33448384078358</c:v>
              </c:pt>
              <c:pt idx="125">
                <c:v>219.46890549600687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608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14.967200000000002</c:v>
                </c:pt>
                <c:pt idx="1">
                  <c:v>-0.22339999999999582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18.862344626614515</c:v>
                </c:pt>
                <c:pt idx="1">
                  <c:v>-3.4272111198183741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25.48375746015974</c:v>
                </c:pt>
                <c:pt idx="1">
                  <c:v>4.8882619968406482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20.978919436125043</c:v>
                </c:pt>
                <c:pt idx="1">
                  <c:v>31.516346660909811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24.13390681164995</c:v>
                </c:pt>
                <c:pt idx="1">
                  <c:v>24.247964958785808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-0.26214961886146249</c:v>
                </c:pt>
                <c:pt idx="1">
                  <c:v>9.8264670525687769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3.9966196753692174</c:v>
                </c:pt>
                <c:pt idx="1">
                  <c:v>10.962581816435213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14.564897737721182</c:v>
                </c:pt>
                <c:pt idx="1">
                  <c:v>9.8489969699425917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10.301467882839477</c:v>
                </c:pt>
                <c:pt idx="1">
                  <c:v>-4.2726495873699477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8.6737588569659287</c:v>
                </c:pt>
                <c:pt idx="1">
                  <c:v>-11.705191380184043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8.511826296114954</c:v>
                </c:pt>
                <c:pt idx="1">
                  <c:v>-9.2980868865346515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17.797167534097902</c:v>
                </c:pt>
                <c:pt idx="1">
                  <c:v>28.057459872315647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14.825758718432835</c:v>
                </c:pt>
                <c:pt idx="1">
                  <c:v>14.931264245643593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-4.6734580450211176</c:v>
                </c:pt>
                <c:pt idx="1">
                  <c:v>4.9689488919812508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1.5310919298121783</c:v>
                </c:pt>
                <c:pt idx="1">
                  <c:v>8.3319066556361232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7.1140853794512848</c:v>
                </c:pt>
                <c:pt idx="1">
                  <c:v>2.7048866854735287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0.33966573043484605</c:v>
                </c:pt>
                <c:pt idx="1">
                  <c:v>0.33654206522280017</c:v>
                </c:pt>
                <c:pt idx="2">
                  <c:v>1.6628705031539459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-1.8968334840342993</c:v>
                </c:pt>
                <c:pt idx="1">
                  <c:v>-1.9220544983339138</c:v>
                </c:pt>
                <c:pt idx="2">
                  <c:v>1.8093285136496551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-0.46234579959163469</c:v>
                </c:pt>
                <c:pt idx="1">
                  <c:v>-0.49587111414156615</c:v>
                </c:pt>
                <c:pt idx="2">
                  <c:v>3.583078924341021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4.7258151372435275</c:v>
                </c:pt>
                <c:pt idx="1">
                  <c:v>4.7629784776368256</c:v>
                </c:pt>
                <c:pt idx="2">
                  <c:v>5.8560474608109425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2.2090146936270871</c:v>
                </c:pt>
                <c:pt idx="1">
                  <c:v>2.1908665312770248</c:v>
                </c:pt>
                <c:pt idx="2">
                  <c:v>5.4912669185821494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9.869694918993698</c:v>
                </c:pt>
                <c:pt idx="1">
                  <c:v>9.9221792556194899</c:v>
                </c:pt>
                <c:pt idx="2">
                  <c:v>9.4595161609589251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10.740507858072569</c:v>
                </c:pt>
                <c:pt idx="1">
                  <c:v>10.834924832875492</c:v>
                </c:pt>
                <c:pt idx="2">
                  <c:v>10.213625527715076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9.358694758114261</c:v>
                </c:pt>
                <c:pt idx="1">
                  <c:v>9.4131002555400087</c:v>
                </c:pt>
                <c:pt idx="2">
                  <c:v>9.1712698842272076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-3.732434842803789</c:v>
                </c:pt>
                <c:pt idx="1">
                  <c:v>-3.735431739814965</c:v>
                </c:pt>
                <c:pt idx="2">
                  <c:v>-2.4629298993025461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-10.305993924726376</c:v>
                </c:pt>
                <c:pt idx="1">
                  <c:v>-10.329053056150494</c:v>
                </c:pt>
                <c:pt idx="2">
                  <c:v>-6.917514953641235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-13.925014192002349</c:v>
                </c:pt>
                <c:pt idx="1">
                  <c:v>-13.95400514017442</c:v>
                </c:pt>
                <c:pt idx="2">
                  <c:v>-10.426741317309695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1.9715207274625168</c:v>
                </c:pt>
                <c:pt idx="1">
                  <c:v>2.0077066700617596</c:v>
                </c:pt>
                <c:pt idx="2">
                  <c:v>3.0720278818681779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-5.455101176613109</c:v>
                </c:pt>
                <c:pt idx="1">
                  <c:v>-5.4718885038205993</c:v>
                </c:pt>
                <c:pt idx="2">
                  <c:v>-2.4189677645906849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5.0102648317837506</c:v>
                </c:pt>
                <c:pt idx="1">
                  <c:v>5.0604278370843359</c:v>
                </c:pt>
                <c:pt idx="2">
                  <c:v>4.6182278825471101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8.1150975751860255</c:v>
                </c:pt>
                <c:pt idx="1">
                  <c:v>8.2072761342428144</c:v>
                </c:pt>
                <c:pt idx="2">
                  <c:v>7.6007064489483911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2.2464716384863914</c:v>
                </c:pt>
                <c:pt idx="1">
                  <c:v>2.2973388343853873</c:v>
                </c:pt>
                <c:pt idx="2">
                  <c:v>2.0712360790768214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0.33966573043484605</c:v>
                </c:pt>
                <c:pt idx="1">
                  <c:v>0.33654206522280017</c:v>
                </c:pt>
                <c:pt idx="2">
                  <c:v>1.6628705031539459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-1.8968334840342993</c:v>
                </c:pt>
                <c:pt idx="1">
                  <c:v>-1.9220544983339138</c:v>
                </c:pt>
                <c:pt idx="2">
                  <c:v>1.8093285136496551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-0.46234579959163469</c:v>
                </c:pt>
                <c:pt idx="1">
                  <c:v>-0.49587111414156615</c:v>
                </c:pt>
                <c:pt idx="2">
                  <c:v>3.583078924341021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4.7258151372435275</c:v>
                </c:pt>
                <c:pt idx="1">
                  <c:v>4.7629784776368256</c:v>
                </c:pt>
                <c:pt idx="2">
                  <c:v>5.8560474608109425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2.2090146936270871</c:v>
                </c:pt>
                <c:pt idx="1">
                  <c:v>2.1908665312770248</c:v>
                </c:pt>
                <c:pt idx="2">
                  <c:v>5.4912669185821494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9.869694918993698</c:v>
                </c:pt>
                <c:pt idx="1">
                  <c:v>9.9221792556194899</c:v>
                </c:pt>
                <c:pt idx="2">
                  <c:v>9.4595161609589251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10.740507858072569</c:v>
                </c:pt>
                <c:pt idx="1">
                  <c:v>10.834924832875492</c:v>
                </c:pt>
                <c:pt idx="2">
                  <c:v>10.213625527715076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9.358694758114261</c:v>
                </c:pt>
                <c:pt idx="1">
                  <c:v>9.4131002555400087</c:v>
                </c:pt>
                <c:pt idx="2">
                  <c:v>9.1712698842272076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-3.732434842803789</c:v>
                </c:pt>
                <c:pt idx="1">
                  <c:v>-3.735431739814965</c:v>
                </c:pt>
                <c:pt idx="2">
                  <c:v>-2.4629298993025461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-10.305993924726376</c:v>
                </c:pt>
                <c:pt idx="1">
                  <c:v>-10.329053056150494</c:v>
                </c:pt>
                <c:pt idx="2">
                  <c:v>-6.917514953641235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-13.925014192002349</c:v>
                </c:pt>
                <c:pt idx="1">
                  <c:v>-13.95400514017442</c:v>
                </c:pt>
                <c:pt idx="2">
                  <c:v>-10.426741317309695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1.9715207274625168</c:v>
                </c:pt>
                <c:pt idx="1">
                  <c:v>2.0077066700617596</c:v>
                </c:pt>
                <c:pt idx="2">
                  <c:v>3.0720278818681779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-5.455101176613109</c:v>
                </c:pt>
                <c:pt idx="1">
                  <c:v>-5.4718885038205993</c:v>
                </c:pt>
                <c:pt idx="2">
                  <c:v>-2.4189677645906849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5.0102648317837506</c:v>
                </c:pt>
                <c:pt idx="1">
                  <c:v>5.0604278370843359</c:v>
                </c:pt>
                <c:pt idx="2">
                  <c:v>4.6182278825471101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8.1150975751860255</c:v>
                </c:pt>
                <c:pt idx="1">
                  <c:v>8.2072761342428144</c:v>
                </c:pt>
                <c:pt idx="2">
                  <c:v>7.6007064489483911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2.2464716384863914</c:v>
                </c:pt>
                <c:pt idx="1">
                  <c:v>2.2973388343853873</c:v>
                </c:pt>
                <c:pt idx="2">
                  <c:v>2.0712360790768214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22674273073531"/>
          <c:y val="0.12496809365478184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D31FED2-E20B-49F7-AB89-8BE38EC7FB4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1B5FBE8-C02D-451B-A53A-50C70AFC62D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F08566A-5656-4AEC-98F6-BEC584233E6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2D09B0C-0525-48D6-9C48-798F66DA06C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02489F8-F1CE-4408-8BF8-6FA551AF074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92FC82D-C271-4628-AE0B-234B7F38B54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B12547F-7B16-4F73-B96A-E4F0DE1A899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48937CA-4624-475F-A3DD-CDA06E6997D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B280A89-9C2B-4822-AB4D-D8E4B9CB42A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D8DFD05-CA37-4DE2-BB81-1091321EF6A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5C6425B-F70F-4158-9C5D-71FE2624095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3D554B6-61DB-468C-8AC6-356BE636472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C1719AE-2979-4B02-B0FE-D22E356A7A4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BE11439-9223-4876-84C7-F3328FA25DA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A62254B-3BEB-43D6-B3DC-A161D01CFB0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E0-4876-8F1A-324FB9E03FD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33BE3CF-F33F-4DCF-BF30-206B502D794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D0-464B-A409-B0E3EFF4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6"/>
              <c:pt idx="0">
                <c:v>0.125</c:v>
              </c:pt>
              <c:pt idx="1">
                <c:v>0.125</c:v>
              </c:pt>
              <c:pt idx="2">
                <c:v>1.875</c:v>
              </c:pt>
              <c:pt idx="3">
                <c:v>2.875</c:v>
              </c:pt>
              <c:pt idx="4">
                <c:v>3.375</c:v>
              </c:pt>
              <c:pt idx="5">
                <c:v>4.375</c:v>
              </c:pt>
              <c:pt idx="6">
                <c:v>5.125</c:v>
              </c:pt>
              <c:pt idx="7">
                <c:v>8.125</c:v>
              </c:pt>
              <c:pt idx="8">
                <c:v>10.375</c:v>
              </c:pt>
              <c:pt idx="9">
                <c:v>13.625</c:v>
              </c:pt>
              <c:pt idx="10">
                <c:v>15.625</c:v>
              </c:pt>
              <c:pt idx="11">
                <c:v>18.875</c:v>
              </c:pt>
              <c:pt idx="12">
                <c:v>21.625</c:v>
              </c:pt>
              <c:pt idx="13">
                <c:v>23.625</c:v>
              </c:pt>
              <c:pt idx="14">
                <c:v>26.875</c:v>
              </c:pt>
              <c:pt idx="15">
                <c:v>28.625</c:v>
              </c:pt>
            </c:numLit>
          </c:xVal>
          <c:yVal>
            <c:numLit>
              <c:formatCode>General</c:formatCode>
              <c:ptCount val="16"/>
              <c:pt idx="0">
                <c:v>0</c:v>
              </c:pt>
              <c:pt idx="1">
                <c:v>4.1754300000000004</c:v>
              </c:pt>
              <c:pt idx="2">
                <c:v>6.6114800000000002</c:v>
              </c:pt>
              <c:pt idx="3">
                <c:v>7.4899999999999993</c:v>
              </c:pt>
              <c:pt idx="4">
                <c:v>7.8699999999999992</c:v>
              </c:pt>
              <c:pt idx="5">
                <c:v>8.477999999999998</c:v>
              </c:pt>
              <c:pt idx="6">
                <c:v>8.73</c:v>
              </c:pt>
              <c:pt idx="7">
                <c:v>10.565</c:v>
              </c:pt>
              <c:pt idx="8">
                <c:v>11.706239999999999</c:v>
              </c:pt>
              <c:pt idx="9">
                <c:v>12.015000000000001</c:v>
              </c:pt>
              <c:pt idx="10">
                <c:v>13.11538</c:v>
              </c:pt>
              <c:pt idx="11">
                <c:v>13.285</c:v>
              </c:pt>
              <c:pt idx="12">
                <c:v>13.468999999999999</c:v>
              </c:pt>
              <c:pt idx="13">
                <c:v>13.494999999999999</c:v>
              </c:pt>
              <c:pt idx="14">
                <c:v>13.593999999999998</c:v>
              </c:pt>
              <c:pt idx="15">
                <c:v>14.664999999999999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9F6C2B6-BF3B-421B-9A9C-2AC9C4F1738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B53F71-BAD8-4CF4-9A32-05D2FD1E67F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EE8CBB-58AC-46B5-823F-4F270C2658A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372CB9-3D2D-426D-802C-78FBC3214EC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26A77BB-5E58-494E-AC8E-CBFA8C963D5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2059BFA-316A-4CD9-9683-18BC41B046E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007EC9F-EA30-4A04-AA6A-6D9A0281B21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F238FCC-0AEA-476C-BC7F-6A515F801C9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9929C9C4-12D2-45CC-AE4E-D793682F8DE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0.66666666666666663</c:v>
              </c:pt>
              <c:pt idx="1">
                <c:v>1.2444444444444445</c:v>
              </c:pt>
              <c:pt idx="2">
                <c:v>5.0583333333333336</c:v>
              </c:pt>
              <c:pt idx="3">
                <c:v>9.2444444444444436</c:v>
              </c:pt>
              <c:pt idx="4">
                <c:v>14.333333333333334</c:v>
              </c:pt>
              <c:pt idx="5">
                <c:v>15.166666666666666</c:v>
              </c:pt>
              <c:pt idx="6">
                <c:v>19.244444444444444</c:v>
              </c:pt>
              <c:pt idx="7">
                <c:v>22.166666666666668</c:v>
              </c:pt>
              <c:pt idx="8">
                <c:v>26.244444444444444</c:v>
              </c:pt>
            </c:numLit>
          </c:xVal>
          <c:yVal>
            <c:numLit>
              <c:formatCode>General</c:formatCode>
              <c:ptCount val="9"/>
              <c:pt idx="0">
                <c:v>0</c:v>
              </c:pt>
              <c:pt idx="1">
                <c:v>5</c:v>
              </c:pt>
              <c:pt idx="2">
                <c:v>8.02</c:v>
              </c:pt>
              <c:pt idx="3">
                <c:v>10.015000000000001</c:v>
              </c:pt>
              <c:pt idx="4">
                <c:v>10.585000000000001</c:v>
              </c:pt>
              <c:pt idx="5">
                <c:v>10.8</c:v>
              </c:pt>
              <c:pt idx="6">
                <c:v>10.875</c:v>
              </c:pt>
              <c:pt idx="7">
                <c:v>10.885</c:v>
              </c:pt>
              <c:pt idx="8">
                <c:v>10.824999999999999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NA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83003</xdr:colOff>
      <xdr:row>33</xdr:row>
      <xdr:rowOff>127906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CCC7046-63CE-44E8-BACB-C800E490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4804682" cy="3039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imber@ijg.net" TargetMode="External"/><Relationship Id="rId2" Type="http://schemas.openxmlformats.org/officeDocument/2006/relationships/hyperlink" Target="mailto:dylan@ijg.net" TargetMode="External"/><Relationship Id="rId1" Type="http://schemas.openxmlformats.org/officeDocument/2006/relationships/hyperlink" Target="mailto:eric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o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ColWidth="9.140625"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5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42578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0" t="str">
        <f>"Individual Equity Total Returns [N$,%]" &amp; TEXT(Map!$N$16, " mmmm yyyy")</f>
        <v>Individual Equity Total Returns [N$,%] November 2021</v>
      </c>
      <c r="C2" s="420"/>
      <c r="D2" s="420"/>
      <c r="E2" s="420"/>
      <c r="F2" s="420"/>
      <c r="G2" s="420"/>
      <c r="H2" s="492" t="s">
        <v>7</v>
      </c>
      <c r="I2" s="492"/>
    </row>
    <row r="3" spans="2:11" ht="23.1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5"/>
      <c r="C4" s="386" t="s">
        <v>84</v>
      </c>
      <c r="D4" s="386" t="s">
        <v>109</v>
      </c>
      <c r="E4" s="387" t="s">
        <v>8</v>
      </c>
      <c r="F4" s="387" t="s">
        <v>9</v>
      </c>
      <c r="G4" s="387" t="s">
        <v>10</v>
      </c>
      <c r="H4" s="387" t="s">
        <v>11</v>
      </c>
      <c r="I4" s="387" t="s">
        <v>12</v>
      </c>
    </row>
    <row r="5" spans="2:11">
      <c r="B5" s="395" t="s">
        <v>151</v>
      </c>
      <c r="C5" s="396"/>
      <c r="D5" s="397"/>
      <c r="E5" s="398">
        <v>-4.7412388400358454</v>
      </c>
      <c r="F5" s="398">
        <v>-7.236731945469189</v>
      </c>
      <c r="G5" s="398">
        <v>1.6561203680171133</v>
      </c>
      <c r="H5" s="398">
        <v>25.329035470954167</v>
      </c>
      <c r="I5" s="398">
        <v>17.008145678159586</v>
      </c>
      <c r="J5" s="85"/>
    </row>
    <row r="6" spans="2:11">
      <c r="B6" s="87" t="s">
        <v>152</v>
      </c>
      <c r="C6" s="399"/>
      <c r="D6" s="397"/>
      <c r="E6" s="21">
        <v>-3.9995877617205697</v>
      </c>
      <c r="F6" s="21">
        <v>-8.5098763861882958</v>
      </c>
      <c r="G6" s="21">
        <v>1.0701967605568927</v>
      </c>
      <c r="H6" s="21">
        <v>23.93893715602449</v>
      </c>
      <c r="I6" s="21">
        <v>13.924848278428946</v>
      </c>
      <c r="J6" s="85"/>
    </row>
    <row r="7" spans="2:11">
      <c r="B7" s="57" t="s">
        <v>153</v>
      </c>
      <c r="C7" s="399">
        <v>1309</v>
      </c>
      <c r="D7" s="400">
        <v>1.049778431491732E-3</v>
      </c>
      <c r="E7" s="22">
        <v>-0.98335859999999997</v>
      </c>
      <c r="F7" s="22">
        <v>4.7101449999999998</v>
      </c>
      <c r="G7" s="22">
        <v>0.79428310000000013</v>
      </c>
      <c r="H7" s="22">
        <v>5.4998459999999998</v>
      </c>
      <c r="I7" s="22">
        <v>5.662528</v>
      </c>
      <c r="J7" s="85"/>
    </row>
    <row r="8" spans="2:11">
      <c r="B8" s="57" t="s">
        <v>154</v>
      </c>
      <c r="C8" s="399">
        <v>5583</v>
      </c>
      <c r="D8" s="400">
        <v>0.16186966819179857</v>
      </c>
      <c r="E8" s="22">
        <v>-3.7579729999999998</v>
      </c>
      <c r="F8" s="22">
        <v>-7.5098839999999996</v>
      </c>
      <c r="G8" s="22">
        <v>2.108692</v>
      </c>
      <c r="H8" s="22">
        <v>28.527580000000004</v>
      </c>
      <c r="I8" s="22">
        <v>14.50136</v>
      </c>
      <c r="J8" s="85"/>
    </row>
    <row r="9" spans="2:11">
      <c r="B9" s="57" t="s">
        <v>155</v>
      </c>
      <c r="C9" s="399">
        <v>2950</v>
      </c>
      <c r="D9" s="400">
        <v>1.1203961415375955E-3</v>
      </c>
      <c r="E9" s="22">
        <v>1.6190150000000001</v>
      </c>
      <c r="F9" s="22">
        <v>2.2364799999999998</v>
      </c>
      <c r="G9" s="22">
        <v>21.91141</v>
      </c>
      <c r="H9" s="22">
        <v>37.945749999999997</v>
      </c>
      <c r="I9" s="22">
        <v>38.245109999999997</v>
      </c>
      <c r="J9" s="85"/>
    </row>
    <row r="10" spans="2:11">
      <c r="B10" s="57" t="s">
        <v>156</v>
      </c>
      <c r="C10" s="399">
        <v>197</v>
      </c>
      <c r="D10" s="400">
        <v>1.2815103082482502E-4</v>
      </c>
      <c r="E10" s="22">
        <v>-1.0050250000000001</v>
      </c>
      <c r="F10" s="22">
        <v>25.129760000000001</v>
      </c>
      <c r="G10" s="22">
        <v>28.144939999999995</v>
      </c>
      <c r="H10" s="22">
        <v>-9.1905219999999996</v>
      </c>
      <c r="I10" s="22">
        <v>-9.1905219999999996</v>
      </c>
      <c r="J10" s="85"/>
    </row>
    <row r="11" spans="2:11">
      <c r="B11" s="57" t="s">
        <v>157</v>
      </c>
      <c r="C11" s="399">
        <v>16600</v>
      </c>
      <c r="D11" s="400">
        <v>3.5016379502914002E-2</v>
      </c>
      <c r="E11" s="22">
        <v>-4.6579750000000004</v>
      </c>
      <c r="F11" s="22">
        <v>-8.0508609999999994</v>
      </c>
      <c r="G11" s="22">
        <v>4.3594520000000001</v>
      </c>
      <c r="H11" s="22">
        <v>38.579149999999998</v>
      </c>
      <c r="I11" s="22">
        <v>31.376199999999997</v>
      </c>
      <c r="J11" s="85"/>
    </row>
    <row r="12" spans="2:11">
      <c r="B12" s="57" t="s">
        <v>158</v>
      </c>
      <c r="C12" s="399">
        <v>644</v>
      </c>
      <c r="D12" s="400">
        <v>2.9847177092842193E-4</v>
      </c>
      <c r="E12" s="22">
        <v>-0.1550388</v>
      </c>
      <c r="F12" s="22">
        <v>1.9978070000000001</v>
      </c>
      <c r="G12" s="22">
        <v>-1.1240689999999999E-2</v>
      </c>
      <c r="H12" s="22">
        <v>-2.2986089999999999</v>
      </c>
      <c r="I12" s="22">
        <v>-2.2986089999999999</v>
      </c>
      <c r="J12" s="85"/>
    </row>
    <row r="13" spans="2:11">
      <c r="B13" s="57" t="s">
        <v>159</v>
      </c>
      <c r="C13" s="399">
        <v>12963.999999999998</v>
      </c>
      <c r="D13" s="400">
        <v>9.8114208533599007E-2</v>
      </c>
      <c r="E13" s="22">
        <v>-4.275271</v>
      </c>
      <c r="F13" s="22">
        <v>-10.66356</v>
      </c>
      <c r="G13" s="22">
        <v>-2.0841509999999999</v>
      </c>
      <c r="H13" s="22">
        <v>11.303979999999999</v>
      </c>
      <c r="I13" s="22">
        <v>6.6356579999999994</v>
      </c>
      <c r="J13" s="85"/>
    </row>
    <row r="14" spans="2:11">
      <c r="B14" s="87" t="s">
        <v>160</v>
      </c>
      <c r="C14" s="399"/>
      <c r="D14" s="400"/>
      <c r="E14" s="21">
        <v>1.1574800000000001</v>
      </c>
      <c r="F14" s="21">
        <v>5.1979340000000001</v>
      </c>
      <c r="G14" s="21">
        <v>-3.0743529999999999</v>
      </c>
      <c r="H14" s="21">
        <v>6.607945</v>
      </c>
      <c r="I14" s="21">
        <v>2.7081639999999996</v>
      </c>
      <c r="J14" s="85"/>
    </row>
    <row r="15" spans="2:11">
      <c r="B15" s="57" t="s">
        <v>161</v>
      </c>
      <c r="C15" s="399">
        <v>25694</v>
      </c>
      <c r="D15" s="400">
        <v>6.2331070525944131E-3</v>
      </c>
      <c r="E15" s="22">
        <v>1.1574800000000001</v>
      </c>
      <c r="F15" s="22">
        <v>5.1979340000000001</v>
      </c>
      <c r="G15" s="22">
        <v>-3.0743529999999999</v>
      </c>
      <c r="H15" s="22">
        <v>6.607945</v>
      </c>
      <c r="I15" s="22">
        <v>2.708164</v>
      </c>
      <c r="J15" s="85"/>
    </row>
    <row r="16" spans="2:11">
      <c r="B16" s="87" t="s">
        <v>162</v>
      </c>
      <c r="C16" s="399"/>
      <c r="D16" s="400"/>
      <c r="E16" s="21">
        <v>-10.284580091787003</v>
      </c>
      <c r="F16" s="21">
        <v>-10.972157313060993</v>
      </c>
      <c r="G16" s="21">
        <v>-4.4938550406715692</v>
      </c>
      <c r="H16" s="21">
        <v>12.80173079186758</v>
      </c>
      <c r="I16" s="21">
        <v>8.9062761200629357</v>
      </c>
      <c r="J16" s="85"/>
    </row>
    <row r="17" spans="2:10">
      <c r="B17" s="57" t="s">
        <v>163</v>
      </c>
      <c r="C17" s="399">
        <v>1802</v>
      </c>
      <c r="D17" s="400">
        <v>1.0452470813101123E-2</v>
      </c>
      <c r="E17" s="22">
        <v>-8.3418109999999999</v>
      </c>
      <c r="F17" s="22">
        <v>-8.8517949999999992</v>
      </c>
      <c r="G17" s="22">
        <v>-7.4473549999999999</v>
      </c>
      <c r="H17" s="22">
        <v>15.735390000000002</v>
      </c>
      <c r="I17" s="22">
        <v>14.3401</v>
      </c>
      <c r="J17" s="85"/>
    </row>
    <row r="18" spans="2:10">
      <c r="B18" s="57" t="s">
        <v>164</v>
      </c>
      <c r="C18" s="399">
        <v>1215</v>
      </c>
      <c r="D18" s="400">
        <v>3.1684133678828108E-2</v>
      </c>
      <c r="E18" s="22">
        <v>-8.9264240000000008</v>
      </c>
      <c r="F18" s="22">
        <v>-6.13619</v>
      </c>
      <c r="G18" s="22">
        <v>0.82154669999999985</v>
      </c>
      <c r="H18" s="22">
        <v>26.60191</v>
      </c>
      <c r="I18" s="22">
        <v>24.472349999999999</v>
      </c>
      <c r="J18" s="85"/>
    </row>
    <row r="19" spans="2:10">
      <c r="B19" s="57" t="s">
        <v>165</v>
      </c>
      <c r="C19" s="399">
        <v>5540</v>
      </c>
      <c r="D19" s="400">
        <v>5.7383483723614008E-2</v>
      </c>
      <c r="E19" s="22">
        <v>-11.38836</v>
      </c>
      <c r="F19" s="22">
        <v>-14.028549999999997</v>
      </c>
      <c r="G19" s="22">
        <v>-6.8907559999999997</v>
      </c>
      <c r="H19" s="22">
        <v>4.6476300000000004</v>
      </c>
      <c r="I19" s="22">
        <v>-0.67826660000000005</v>
      </c>
      <c r="J19" s="85"/>
    </row>
    <row r="20" spans="2:10">
      <c r="B20" s="87" t="s">
        <v>166</v>
      </c>
      <c r="C20" s="399"/>
      <c r="D20" s="400"/>
      <c r="E20" s="21">
        <v>10.606059999999999</v>
      </c>
      <c r="F20" s="21">
        <v>10.606059999999999</v>
      </c>
      <c r="G20" s="21">
        <v>12.307689999999999</v>
      </c>
      <c r="H20" s="21">
        <v>17.74194</v>
      </c>
      <c r="I20" s="21">
        <v>17.74194</v>
      </c>
      <c r="J20" s="85"/>
    </row>
    <row r="21" spans="2:10">
      <c r="B21" s="57" t="s">
        <v>167</v>
      </c>
      <c r="C21" s="399">
        <v>66</v>
      </c>
      <c r="D21" s="400">
        <v>4.0592001641975029E-5</v>
      </c>
      <c r="E21" s="22">
        <v>10.606059999999999</v>
      </c>
      <c r="F21" s="22">
        <v>10.606059999999999</v>
      </c>
      <c r="G21" s="22">
        <v>12.307689999999999</v>
      </c>
      <c r="H21" s="22">
        <v>17.74194</v>
      </c>
      <c r="I21" s="22">
        <v>17.74194</v>
      </c>
      <c r="J21" s="85"/>
    </row>
    <row r="22" spans="2:10">
      <c r="B22" s="87" t="s">
        <v>168</v>
      </c>
      <c r="C22" s="399"/>
      <c r="D22" s="400"/>
      <c r="E22" s="21">
        <v>2.0609954073672783</v>
      </c>
      <c r="F22" s="21">
        <v>4.1171794580682386</v>
      </c>
      <c r="G22" s="21">
        <v>33.415146426452978</v>
      </c>
      <c r="H22" s="21">
        <v>87.94190014625255</v>
      </c>
      <c r="I22" s="21">
        <v>64.978307386472508</v>
      </c>
      <c r="J22" s="85"/>
    </row>
    <row r="23" spans="2:10">
      <c r="B23" s="57" t="s">
        <v>169</v>
      </c>
      <c r="C23" s="399">
        <v>994</v>
      </c>
      <c r="D23" s="400">
        <v>5.1363643981805094E-4</v>
      </c>
      <c r="E23" s="22">
        <v>-9.3892430000000004</v>
      </c>
      <c r="F23" s="22">
        <v>-9.8125809999999998</v>
      </c>
      <c r="G23" s="22">
        <v>-10.12682</v>
      </c>
      <c r="H23" s="22">
        <v>-34.659520000000001</v>
      </c>
      <c r="I23" s="22">
        <v>-23.038250000000001</v>
      </c>
      <c r="J23" s="85"/>
    </row>
    <row r="24" spans="2:10">
      <c r="B24" s="57" t="s">
        <v>170</v>
      </c>
      <c r="C24" s="399">
        <v>1251</v>
      </c>
      <c r="D24" s="400">
        <v>6.5204778294322497E-3</v>
      </c>
      <c r="E24" s="22">
        <v>2.9629629999999998</v>
      </c>
      <c r="F24" s="22">
        <v>5.2144659999999998</v>
      </c>
      <c r="G24" s="22">
        <v>36.84507</v>
      </c>
      <c r="H24" s="22">
        <v>97.599559999999997</v>
      </c>
      <c r="I24" s="22">
        <v>71.911619999999999</v>
      </c>
      <c r="J24" s="85"/>
    </row>
    <row r="25" spans="2:10">
      <c r="B25" s="87" t="s">
        <v>171</v>
      </c>
      <c r="C25" s="399"/>
      <c r="D25" s="400"/>
      <c r="E25" s="21">
        <v>8.5348662605210137</v>
      </c>
      <c r="F25" s="21">
        <v>25.46128653391342</v>
      </c>
      <c r="G25" s="21">
        <v>35.316502610413849</v>
      </c>
      <c r="H25" s="21">
        <v>104.07309137710547</v>
      </c>
      <c r="I25" s="21">
        <v>102.76243762056572</v>
      </c>
      <c r="J25" s="85"/>
    </row>
    <row r="26" spans="2:10">
      <c r="B26" s="57" t="s">
        <v>172</v>
      </c>
      <c r="C26" s="399">
        <v>81</v>
      </c>
      <c r="D26" s="400">
        <v>5.931511704769317E-5</v>
      </c>
      <c r="E26" s="22">
        <v>6.5789479999999996</v>
      </c>
      <c r="F26" s="22">
        <v>10.9589</v>
      </c>
      <c r="G26" s="22">
        <v>17.391300000000001</v>
      </c>
      <c r="H26" s="22">
        <v>6.5789479999999996</v>
      </c>
      <c r="I26" s="22">
        <v>10.9589</v>
      </c>
      <c r="J26" s="85"/>
    </row>
    <row r="27" spans="2:10">
      <c r="B27" s="57" t="s">
        <v>173</v>
      </c>
      <c r="C27" s="399">
        <v>8075</v>
      </c>
      <c r="D27" s="400">
        <v>1.3599348850912617E-2</v>
      </c>
      <c r="E27" s="22">
        <v>14.685409999999999</v>
      </c>
      <c r="F27" s="22">
        <v>30.769230000000004</v>
      </c>
      <c r="G27" s="22">
        <v>44.596330000000002</v>
      </c>
      <c r="H27" s="22">
        <v>126.9376</v>
      </c>
      <c r="I27" s="22">
        <v>126.6027</v>
      </c>
      <c r="J27" s="85"/>
    </row>
    <row r="28" spans="2:10">
      <c r="B28" s="57" t="s">
        <v>174</v>
      </c>
      <c r="C28" s="399">
        <v>1200</v>
      </c>
      <c r="D28" s="400">
        <v>2.903852354285997E-3</v>
      </c>
      <c r="E28" s="22">
        <v>-13.606909999999999</v>
      </c>
      <c r="F28" s="22">
        <v>7.2809759999999999</v>
      </c>
      <c r="G28" s="22">
        <v>7.471698</v>
      </c>
      <c r="H28" s="22">
        <v>39.444360000000003</v>
      </c>
      <c r="I28" s="22">
        <v>36.345599999999997</v>
      </c>
      <c r="J28" s="85"/>
    </row>
    <row r="29" spans="2:10">
      <c r="B29" s="57" t="s">
        <v>175</v>
      </c>
      <c r="C29" s="399">
        <v>12790</v>
      </c>
      <c r="D29" s="400">
        <v>3.5177104874868712E-4</v>
      </c>
      <c r="E29" s="22">
        <v>0</v>
      </c>
      <c r="F29" s="22">
        <v>0</v>
      </c>
      <c r="G29" s="22">
        <v>1.618452</v>
      </c>
      <c r="H29" s="22">
        <v>1.618452</v>
      </c>
      <c r="I29" s="22">
        <v>1.618452</v>
      </c>
      <c r="J29" s="85"/>
    </row>
    <row r="30" spans="2:10">
      <c r="B30" s="57" t="s">
        <v>176</v>
      </c>
      <c r="C30" s="399">
        <v>1469</v>
      </c>
      <c r="D30" s="400">
        <v>0</v>
      </c>
      <c r="E30" s="22">
        <v>5.6074770000000003</v>
      </c>
      <c r="F30" s="22">
        <v>11.03553</v>
      </c>
      <c r="G30" s="22">
        <v>17.52</v>
      </c>
      <c r="H30" s="22">
        <v>5.6074770000000003</v>
      </c>
      <c r="I30" s="22">
        <v>9.8728490000000004</v>
      </c>
      <c r="J30" s="85"/>
    </row>
    <row r="31" spans="2:10">
      <c r="B31" s="57" t="s">
        <v>177</v>
      </c>
      <c r="C31" s="399">
        <v>179</v>
      </c>
      <c r="D31" s="400">
        <v>5.6401011851194319E-4</v>
      </c>
      <c r="E31" s="22">
        <v>-20.44444</v>
      </c>
      <c r="F31" s="22">
        <v>8.4848479999999995</v>
      </c>
      <c r="G31" s="22">
        <v>-22.173909999999999</v>
      </c>
      <c r="H31" s="22">
        <v>-40.333329999999997</v>
      </c>
      <c r="I31" s="22">
        <v>-57.380949999999999</v>
      </c>
      <c r="J31" s="85"/>
    </row>
    <row r="32" spans="2:10">
      <c r="B32" s="87" t="s">
        <v>178</v>
      </c>
      <c r="C32" s="399"/>
      <c r="D32" s="400"/>
      <c r="E32" s="22"/>
      <c r="F32" s="22"/>
      <c r="G32" s="22"/>
      <c r="H32" s="22"/>
      <c r="I32" s="22"/>
      <c r="J32" s="85"/>
    </row>
    <row r="33" spans="2:10">
      <c r="B33" s="57" t="s">
        <v>179</v>
      </c>
      <c r="C33" s="399">
        <v>1275</v>
      </c>
      <c r="D33" s="400">
        <v>3.4658436749773649E-4</v>
      </c>
      <c r="E33" s="22">
        <v>0</v>
      </c>
      <c r="F33" s="22">
        <v>7.1346790000000011</v>
      </c>
      <c r="G33" s="22">
        <v>6.249269</v>
      </c>
      <c r="H33" s="22">
        <v>12.740099999999998</v>
      </c>
      <c r="I33" s="22">
        <v>12.838230000000001</v>
      </c>
      <c r="J33" s="85"/>
    </row>
    <row r="34" spans="2:10">
      <c r="B34" s="57" t="s">
        <v>180</v>
      </c>
      <c r="C34" s="399">
        <v>876</v>
      </c>
      <c r="D34" s="400">
        <v>1.5502489927785928E-3</v>
      </c>
      <c r="E34" s="22">
        <v>3.0588235294117583</v>
      </c>
      <c r="F34" s="22"/>
      <c r="G34" s="22"/>
      <c r="H34" s="22"/>
      <c r="I34" s="22">
        <v>3.0588235294117583</v>
      </c>
      <c r="J34" s="85"/>
    </row>
    <row r="35" spans="2:10">
      <c r="B35" s="87" t="s">
        <v>181</v>
      </c>
      <c r="C35" s="399"/>
      <c r="D35" s="400"/>
      <c r="E35" s="22"/>
      <c r="F35" s="22"/>
      <c r="G35" s="22"/>
      <c r="H35" s="22"/>
      <c r="I35" s="22"/>
      <c r="J35" s="85"/>
    </row>
    <row r="36" spans="2:10" ht="14.25" thickBot="1">
      <c r="B36" s="57" t="s">
        <v>182</v>
      </c>
      <c r="C36" s="399">
        <v>900</v>
      </c>
      <c r="D36" s="400">
        <v>1.2579219566446675E-5</v>
      </c>
      <c r="E36" s="22">
        <v>0</v>
      </c>
      <c r="F36" s="391">
        <v>0</v>
      </c>
      <c r="G36" s="391">
        <v>0</v>
      </c>
      <c r="H36" s="391">
        <v>-10</v>
      </c>
      <c r="I36" s="391">
        <v>0</v>
      </c>
      <c r="J36" s="85"/>
    </row>
    <row r="37" spans="2:10">
      <c r="B37" s="401"/>
      <c r="C37" s="402"/>
      <c r="D37" s="403"/>
      <c r="E37" s="401"/>
      <c r="F37" s="404"/>
      <c r="G37" s="404"/>
      <c r="H37" s="404"/>
      <c r="I37" s="404"/>
      <c r="J37" s="85"/>
    </row>
    <row r="38" spans="2:10">
      <c r="B38" s="395" t="s">
        <v>183</v>
      </c>
      <c r="C38" s="396"/>
      <c r="D38" s="400"/>
      <c r="E38" s="398">
        <v>-10</v>
      </c>
      <c r="F38" s="398">
        <v>0.36799999999999999</v>
      </c>
      <c r="G38" s="398">
        <v>-2.4416799999999999</v>
      </c>
      <c r="H38" s="398">
        <v>7.9690190000000012</v>
      </c>
      <c r="I38" s="398">
        <v>10.1686</v>
      </c>
      <c r="J38" s="85"/>
    </row>
    <row r="39" spans="2:10">
      <c r="B39" s="388" t="s">
        <v>184</v>
      </c>
      <c r="C39" s="396"/>
      <c r="D39" s="400"/>
      <c r="E39" s="389">
        <v>-10</v>
      </c>
      <c r="F39" s="389">
        <v>0.36799999999999999</v>
      </c>
      <c r="G39" s="389">
        <v>-2.4416799999999999</v>
      </c>
      <c r="H39" s="389">
        <v>7.9690190000000012</v>
      </c>
      <c r="I39" s="389">
        <v>10.1686</v>
      </c>
      <c r="J39" s="85"/>
    </row>
    <row r="40" spans="2:10" ht="14.25" thickBot="1">
      <c r="B40" s="405" t="s">
        <v>185</v>
      </c>
      <c r="C40" s="406">
        <v>6273</v>
      </c>
      <c r="D40" s="407">
        <v>1.3844324017399467E-2</v>
      </c>
      <c r="E40" s="408">
        <v>-10</v>
      </c>
      <c r="F40" s="408">
        <v>0.36799999999999999</v>
      </c>
      <c r="G40" s="408">
        <v>-2.4416799999999999</v>
      </c>
      <c r="H40" s="408">
        <v>7.9690190000000012</v>
      </c>
      <c r="I40" s="408">
        <v>10.1686</v>
      </c>
      <c r="J40" s="85"/>
    </row>
    <row r="41" spans="2:10">
      <c r="B41" s="401"/>
      <c r="C41" s="402"/>
      <c r="D41" s="403"/>
      <c r="E41" s="401"/>
      <c r="F41" s="404"/>
      <c r="G41" s="404"/>
      <c r="H41" s="404"/>
      <c r="I41" s="404"/>
      <c r="J41" s="85"/>
    </row>
    <row r="42" spans="2:10">
      <c r="B42" s="395" t="s">
        <v>186</v>
      </c>
      <c r="C42" s="396"/>
      <c r="D42" s="397"/>
      <c r="E42" s="398">
        <v>3.3481703854076068</v>
      </c>
      <c r="F42" s="398">
        <v>1.4457575037653541</v>
      </c>
      <c r="G42" s="398">
        <v>5.8295803681479574</v>
      </c>
      <c r="H42" s="398">
        <v>57.688806303281282</v>
      </c>
      <c r="I42" s="398">
        <v>41.525867245787374</v>
      </c>
      <c r="J42" s="85"/>
    </row>
    <row r="43" spans="2:10">
      <c r="B43" s="388" t="s">
        <v>187</v>
      </c>
      <c r="C43" s="396"/>
      <c r="D43" s="397"/>
      <c r="E43" s="389">
        <v>3.3481703854076068</v>
      </c>
      <c r="F43" s="389">
        <v>1.4457575037653541</v>
      </c>
      <c r="G43" s="389">
        <v>5.8295803681479574</v>
      </c>
      <c r="H43" s="389">
        <v>57.688806303281282</v>
      </c>
      <c r="I43" s="389">
        <v>41.525867245787374</v>
      </c>
      <c r="J43" s="85"/>
    </row>
    <row r="44" spans="2:10">
      <c r="B44" s="390" t="s">
        <v>188</v>
      </c>
      <c r="C44" s="396">
        <v>59477</v>
      </c>
      <c r="D44" s="400">
        <v>0.43047500111676101</v>
      </c>
      <c r="E44" s="391">
        <v>3.4022950000000005</v>
      </c>
      <c r="F44" s="391">
        <v>-3.0055450000000001</v>
      </c>
      <c r="G44" s="391">
        <v>2.3242069999999999</v>
      </c>
      <c r="H44" s="391">
        <v>39.202719999999999</v>
      </c>
      <c r="I44" s="391">
        <v>33.318890000000003</v>
      </c>
      <c r="J44" s="85"/>
    </row>
    <row r="45" spans="2:10">
      <c r="B45" s="390" t="s">
        <v>189</v>
      </c>
      <c r="C45" s="396">
        <v>1089</v>
      </c>
      <c r="D45" s="400">
        <v>1.4665870948442478E-2</v>
      </c>
      <c r="E45" s="391">
        <v>8.2504969999999993</v>
      </c>
      <c r="F45" s="391">
        <v>99.085920000000002</v>
      </c>
      <c r="G45" s="391">
        <v>106.6414</v>
      </c>
      <c r="H45" s="391">
        <v>558.54060000000004</v>
      </c>
      <c r="I45" s="391">
        <v>294.65730000000002</v>
      </c>
      <c r="J45" s="85"/>
    </row>
    <row r="46" spans="2:10">
      <c r="B46" s="390" t="s">
        <v>190</v>
      </c>
      <c r="C46" s="396">
        <v>30</v>
      </c>
      <c r="D46" s="400">
        <v>1.65354391369284E-4</v>
      </c>
      <c r="E46" s="391">
        <v>-3.225806</v>
      </c>
      <c r="F46" s="391">
        <v>7.1428569999999993</v>
      </c>
      <c r="G46" s="391">
        <v>-37.5</v>
      </c>
      <c r="H46" s="391">
        <v>-40</v>
      </c>
      <c r="I46" s="391">
        <v>-41.176470000000002</v>
      </c>
      <c r="J46" s="85"/>
    </row>
    <row r="47" spans="2:10">
      <c r="B47" s="390" t="s">
        <v>191</v>
      </c>
      <c r="C47" s="396">
        <v>1204</v>
      </c>
      <c r="D47" s="400">
        <v>6.8976838808636253E-4</v>
      </c>
      <c r="E47" s="391">
        <v>3.3476400000000002</v>
      </c>
      <c r="F47" s="391">
        <v>29.46237</v>
      </c>
      <c r="G47" s="391">
        <v>13.47785</v>
      </c>
      <c r="H47" s="391">
        <v>454.83870000000002</v>
      </c>
      <c r="I47" s="391">
        <v>238.2022</v>
      </c>
      <c r="J47" s="85"/>
    </row>
    <row r="48" spans="2:10">
      <c r="B48" s="390" t="s">
        <v>192</v>
      </c>
      <c r="C48" s="396">
        <v>1129</v>
      </c>
      <c r="D48" s="400">
        <v>1.9092102236094057E-3</v>
      </c>
      <c r="E48" s="391">
        <v>-1.224847</v>
      </c>
      <c r="F48" s="391">
        <v>33.136789999999998</v>
      </c>
      <c r="G48" s="391">
        <v>29.324169999999999</v>
      </c>
      <c r="H48" s="391">
        <v>132.7835</v>
      </c>
      <c r="I48" s="391">
        <v>115.0476</v>
      </c>
      <c r="J48" s="85"/>
    </row>
    <row r="49" spans="2:10">
      <c r="B49" s="390" t="s">
        <v>193</v>
      </c>
      <c r="C49" s="396">
        <v>346</v>
      </c>
      <c r="D49" s="400">
        <v>1.7642657101667781E-3</v>
      </c>
      <c r="E49" s="391">
        <v>-6.9892469999999998</v>
      </c>
      <c r="F49" s="391">
        <v>84.042559999999995</v>
      </c>
      <c r="G49" s="391">
        <v>75.634519999999995</v>
      </c>
      <c r="H49" s="392">
        <v>636.17020000000002</v>
      </c>
      <c r="I49" s="391">
        <v>226.4151</v>
      </c>
      <c r="J49" s="85"/>
    </row>
    <row r="50" spans="2:10">
      <c r="B50" s="390" t="s">
        <v>194</v>
      </c>
      <c r="C50" s="396">
        <v>565</v>
      </c>
      <c r="D50" s="400">
        <v>6.9455478696400612E-4</v>
      </c>
      <c r="E50" s="391">
        <v>-3.0874790000000001</v>
      </c>
      <c r="F50" s="391">
        <v>30.184329999999999</v>
      </c>
      <c r="G50" s="391">
        <v>60.96866</v>
      </c>
      <c r="H50" s="392">
        <v>488.54170000000005</v>
      </c>
      <c r="I50" s="391">
        <v>222.8571</v>
      </c>
      <c r="J50" s="85"/>
    </row>
    <row r="51" spans="2:10" ht="14.25" thickBot="1">
      <c r="B51" s="405" t="s">
        <v>195</v>
      </c>
      <c r="C51" s="406">
        <v>6487</v>
      </c>
      <c r="D51" s="407">
        <v>1.4540610894152785E-2</v>
      </c>
      <c r="E51" s="408">
        <v>-0.96183200000000002</v>
      </c>
      <c r="F51" s="408">
        <v>17.795919999999999</v>
      </c>
      <c r="G51" s="408">
        <v>-6.132504</v>
      </c>
      <c r="H51" s="408">
        <v>-18.555260000000001</v>
      </c>
      <c r="I51" s="408">
        <v>-19.956209999999999</v>
      </c>
      <c r="J51" s="85"/>
    </row>
    <row r="52" spans="2:10">
      <c r="B52" s="393"/>
      <c r="C52" s="396"/>
      <c r="D52" s="397"/>
      <c r="E52" s="393"/>
      <c r="F52" s="394"/>
      <c r="G52" s="394"/>
      <c r="H52" s="394"/>
      <c r="I52" s="394"/>
      <c r="J52" s="85"/>
    </row>
    <row r="53" spans="2:10">
      <c r="B53" s="409" t="s">
        <v>196</v>
      </c>
      <c r="C53" s="399"/>
      <c r="D53" s="400"/>
      <c r="E53" s="410">
        <v>9.459279667163873</v>
      </c>
      <c r="F53" s="410">
        <v>11.551305035595359</v>
      </c>
      <c r="G53" s="410">
        <v>25.365487733728454</v>
      </c>
      <c r="H53" s="410">
        <v>68.007003557692272</v>
      </c>
      <c r="I53" s="410">
        <v>49.128587604600654</v>
      </c>
      <c r="J53" s="85"/>
    </row>
    <row r="54" spans="2:10">
      <c r="B54" s="409" t="s">
        <v>197</v>
      </c>
      <c r="C54" s="399"/>
      <c r="D54" s="400"/>
      <c r="E54" s="23"/>
      <c r="F54" s="23"/>
      <c r="G54" s="23"/>
      <c r="H54" s="23"/>
      <c r="I54" s="23"/>
      <c r="J54" s="85"/>
    </row>
    <row r="55" spans="2:10">
      <c r="B55" s="87" t="s">
        <v>198</v>
      </c>
      <c r="C55" s="411"/>
      <c r="D55" s="400"/>
      <c r="E55" s="21">
        <v>17.857980000000001</v>
      </c>
      <c r="F55" s="21">
        <v>40.077820000000003</v>
      </c>
      <c r="G55" s="21">
        <v>31.839970000000001</v>
      </c>
      <c r="H55" s="21">
        <v>122.648</v>
      </c>
      <c r="I55" s="21">
        <v>71.34854</v>
      </c>
      <c r="J55" s="85"/>
    </row>
    <row r="56" spans="2:10">
      <c r="B56" s="57" t="s">
        <v>199</v>
      </c>
      <c r="C56" s="399">
        <v>15119.999999999998</v>
      </c>
      <c r="D56" s="400">
        <v>1.728485613228712E-2</v>
      </c>
      <c r="E56" s="22">
        <v>17.857980000000001</v>
      </c>
      <c r="F56" s="22">
        <v>40.077820000000003</v>
      </c>
      <c r="G56" s="22">
        <v>31.839970000000001</v>
      </c>
      <c r="H56" s="22">
        <v>122.648</v>
      </c>
      <c r="I56" s="22">
        <v>71.34854</v>
      </c>
      <c r="J56" s="85"/>
    </row>
    <row r="57" spans="2:10">
      <c r="B57" s="409" t="s">
        <v>200</v>
      </c>
      <c r="C57" s="399"/>
      <c r="D57" s="400"/>
      <c r="E57" s="23"/>
      <c r="F57" s="23"/>
      <c r="G57" s="23"/>
      <c r="H57" s="23"/>
      <c r="I57" s="23"/>
      <c r="J57" s="85"/>
    </row>
    <row r="58" spans="2:10">
      <c r="B58" s="87" t="s">
        <v>201</v>
      </c>
      <c r="C58" s="411"/>
      <c r="D58" s="400"/>
      <c r="E58" s="21">
        <v>44.280760000000001</v>
      </c>
      <c r="F58" s="21">
        <v>46.868569999999998</v>
      </c>
      <c r="G58" s="21">
        <v>60.766010000000001</v>
      </c>
      <c r="H58" s="21">
        <v>51.797979999999995</v>
      </c>
      <c r="I58" s="21">
        <v>52.939319999999995</v>
      </c>
      <c r="J58" s="85"/>
    </row>
    <row r="59" spans="2:10">
      <c r="B59" s="57" t="s">
        <v>202</v>
      </c>
      <c r="C59" s="399">
        <v>4995</v>
      </c>
      <c r="D59" s="400">
        <v>3.0503504085111982E-3</v>
      </c>
      <c r="E59" s="22">
        <v>44.280760000000001</v>
      </c>
      <c r="F59" s="22">
        <v>46.868569999999998</v>
      </c>
      <c r="G59" s="22">
        <v>60.766010000000001</v>
      </c>
      <c r="H59" s="22">
        <v>51.797979999999995</v>
      </c>
      <c r="I59" s="22">
        <v>52.939320000000002</v>
      </c>
      <c r="J59" s="85"/>
    </row>
    <row r="60" spans="2:10">
      <c r="B60" s="87" t="s">
        <v>203</v>
      </c>
      <c r="C60" s="411"/>
      <c r="D60" s="400"/>
      <c r="E60" s="21">
        <v>-3.6891929999999999</v>
      </c>
      <c r="F60" s="21">
        <v>-11.2782</v>
      </c>
      <c r="G60" s="21">
        <v>-16.678550000000001</v>
      </c>
      <c r="H60" s="21">
        <v>-3.8524570000000002</v>
      </c>
      <c r="I60" s="21">
        <v>-6.628101</v>
      </c>
      <c r="J60" s="85"/>
    </row>
    <row r="61" spans="2:10">
      <c r="B61" s="57" t="s">
        <v>204</v>
      </c>
      <c r="C61" s="399">
        <v>5900</v>
      </c>
      <c r="D61" s="400">
        <v>2.3298664418363521E-3</v>
      </c>
      <c r="E61" s="22">
        <v>-3.6891929999999995</v>
      </c>
      <c r="F61" s="22">
        <v>-11.2782</v>
      </c>
      <c r="G61" s="22">
        <v>-16.678550000000001</v>
      </c>
      <c r="H61" s="22">
        <v>-3.8524570000000002</v>
      </c>
      <c r="I61" s="22">
        <v>-6.628101</v>
      </c>
      <c r="J61" s="85"/>
    </row>
    <row r="62" spans="2:10">
      <c r="B62" s="409" t="s">
        <v>205</v>
      </c>
      <c r="C62" s="399"/>
      <c r="D62" s="400"/>
      <c r="E62" s="23"/>
      <c r="F62" s="23"/>
      <c r="G62" s="23"/>
      <c r="H62" s="23"/>
      <c r="I62" s="23"/>
      <c r="J62" s="85"/>
    </row>
    <row r="63" spans="2:10">
      <c r="B63" s="87" t="s">
        <v>206</v>
      </c>
      <c r="C63" s="411"/>
      <c r="D63" s="400"/>
      <c r="E63" s="21">
        <v>-7.7780605266944338</v>
      </c>
      <c r="F63" s="60">
        <v>-24.264541036595975</v>
      </c>
      <c r="G63" s="60">
        <v>-7.5361692567398908</v>
      </c>
      <c r="H63" s="60">
        <v>48.245393377743824</v>
      </c>
      <c r="I63" s="60">
        <v>44.548783617120137</v>
      </c>
      <c r="J63" s="85"/>
    </row>
    <row r="64" spans="2:10">
      <c r="B64" s="57" t="s">
        <v>207</v>
      </c>
      <c r="C64" s="399">
        <v>180</v>
      </c>
      <c r="D64" s="400">
        <v>1.7066789998055971E-5</v>
      </c>
      <c r="E64" s="22">
        <v>0</v>
      </c>
      <c r="F64" s="22">
        <v>0</v>
      </c>
      <c r="G64" s="22">
        <v>10</v>
      </c>
      <c r="H64" s="22">
        <v>24.528300000000002</v>
      </c>
      <c r="I64" s="22">
        <v>24.528300000000002</v>
      </c>
      <c r="J64" s="85"/>
    </row>
    <row r="65" spans="2:10">
      <c r="B65" s="57" t="s">
        <v>208</v>
      </c>
      <c r="C65" s="399">
        <v>4972</v>
      </c>
      <c r="D65" s="400">
        <v>1.1791857906128909E-2</v>
      </c>
      <c r="E65" s="22">
        <v>-7.7893179999999989</v>
      </c>
      <c r="F65" s="22">
        <v>-24.299659999999999</v>
      </c>
      <c r="G65" s="22">
        <v>-7.5615500000000004</v>
      </c>
      <c r="H65" s="22">
        <v>48.279719999999998</v>
      </c>
      <c r="I65" s="22">
        <v>44.577759999999998</v>
      </c>
      <c r="J65" s="85"/>
    </row>
    <row r="66" spans="2:10">
      <c r="B66" s="409" t="s">
        <v>209</v>
      </c>
      <c r="C66" s="399"/>
      <c r="D66" s="400"/>
      <c r="E66" s="23"/>
      <c r="F66" s="23"/>
      <c r="G66" s="23"/>
      <c r="H66" s="23"/>
      <c r="I66" s="23"/>
      <c r="J66" s="85"/>
    </row>
    <row r="67" spans="2:10">
      <c r="B67" s="87" t="s">
        <v>210</v>
      </c>
      <c r="C67" s="399"/>
      <c r="D67" s="400"/>
      <c r="E67" s="21">
        <v>9.1573469999999997</v>
      </c>
      <c r="F67" s="60">
        <v>9.3627369999999992</v>
      </c>
      <c r="G67" s="60">
        <v>30.045529999999999</v>
      </c>
      <c r="H67" s="60">
        <v>59.330840000000009</v>
      </c>
      <c r="I67" s="60">
        <v>45.412149999999997</v>
      </c>
      <c r="J67" s="85"/>
    </row>
    <row r="68" spans="2:10">
      <c r="B68" s="57" t="s">
        <v>211</v>
      </c>
      <c r="C68" s="399">
        <v>19716</v>
      </c>
      <c r="D68" s="400">
        <v>5.6964376632813063E-2</v>
      </c>
      <c r="E68" s="22">
        <v>9.1573469999999997</v>
      </c>
      <c r="F68" s="22">
        <v>9.3627369999999992</v>
      </c>
      <c r="G68" s="22">
        <v>30.045529999999999</v>
      </c>
      <c r="H68" s="22">
        <v>59.330840000000009</v>
      </c>
      <c r="I68" s="22">
        <v>45.412149999999997</v>
      </c>
      <c r="J68" s="85">
        <f>+I70-G70</f>
        <v>0</v>
      </c>
    </row>
    <row r="69" spans="2:10">
      <c r="B69" s="395"/>
      <c r="C69" s="396"/>
      <c r="D69" s="397"/>
      <c r="E69" s="398"/>
      <c r="F69" s="398"/>
      <c r="G69" s="398"/>
      <c r="H69" s="398"/>
      <c r="I69" s="398"/>
    </row>
    <row r="70" spans="2:10">
      <c r="B70" s="62" t="s">
        <v>97</v>
      </c>
    </row>
    <row r="72" spans="2:10">
      <c r="D72" s="101"/>
    </row>
    <row r="75" spans="2:10">
      <c r="B75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42578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18" t="s">
        <v>0</v>
      </c>
      <c r="F11" s="419"/>
      <c r="G11" s="419"/>
      <c r="H11" s="115"/>
      <c r="I11" s="115"/>
      <c r="J11" s="115"/>
      <c r="K11" s="115"/>
      <c r="L11" s="115"/>
      <c r="M11" s="115"/>
      <c r="N11" s="116"/>
      <c r="O11" s="116" t="s">
        <v>92</v>
      </c>
      <c r="P11" s="116"/>
      <c r="Q11" s="116"/>
      <c r="R11" s="117"/>
      <c r="S11" s="114"/>
    </row>
    <row r="12" spans="4:20" ht="15.75">
      <c r="D12" s="113"/>
      <c r="E12" s="118" t="s">
        <v>129</v>
      </c>
      <c r="F12" s="119"/>
      <c r="G12" s="119" t="s">
        <v>138</v>
      </c>
      <c r="H12" s="119"/>
      <c r="I12" s="119" t="s">
        <v>143</v>
      </c>
      <c r="J12" s="120"/>
      <c r="K12" s="119"/>
      <c r="L12" s="121"/>
      <c r="N12" s="119"/>
      <c r="O12" s="421" t="s">
        <v>122</v>
      </c>
      <c r="P12" s="421"/>
      <c r="Q12" s="421"/>
      <c r="R12" s="422"/>
      <c r="S12" s="114"/>
    </row>
    <row r="13" spans="4:20" ht="15.75">
      <c r="D13" s="113"/>
      <c r="E13" s="122" t="s">
        <v>132</v>
      </c>
      <c r="F13" s="123"/>
      <c r="G13" s="123" t="s">
        <v>140</v>
      </c>
      <c r="H13" s="123"/>
      <c r="I13" s="123" t="s">
        <v>140</v>
      </c>
      <c r="J13" s="120"/>
      <c r="K13" s="123"/>
      <c r="L13" s="124"/>
      <c r="N13" s="123"/>
      <c r="O13" s="123" t="s">
        <v>96</v>
      </c>
      <c r="P13" s="413"/>
      <c r="Q13" s="123"/>
      <c r="R13" s="125"/>
      <c r="S13" s="114"/>
      <c r="T13" s="113"/>
    </row>
    <row r="14" spans="4:20" ht="15.75">
      <c r="D14" s="113"/>
      <c r="E14" s="126" t="s">
        <v>130</v>
      </c>
      <c r="F14" s="127"/>
      <c r="G14" s="127" t="s">
        <v>139</v>
      </c>
      <c r="H14" s="127"/>
      <c r="I14" s="127" t="s">
        <v>144</v>
      </c>
      <c r="J14" s="127"/>
      <c r="K14" s="127"/>
      <c r="L14" s="128"/>
      <c r="M14" s="128"/>
      <c r="N14" s="127"/>
      <c r="O14" s="414" t="s">
        <v>123</v>
      </c>
      <c r="P14" s="414"/>
      <c r="Q14" s="127"/>
      <c r="R14" s="129"/>
      <c r="S14" s="114"/>
    </row>
    <row r="15" spans="4:20">
      <c r="D15" s="113"/>
      <c r="S15" s="114"/>
    </row>
    <row r="16" spans="4:20" ht="21">
      <c r="D16" s="113"/>
      <c r="E16" s="420" t="s">
        <v>1</v>
      </c>
      <c r="F16" s="420"/>
      <c r="G16" s="420"/>
      <c r="H16" s="420"/>
      <c r="I16" s="420"/>
      <c r="J16" s="420"/>
      <c r="K16" s="420"/>
      <c r="L16" s="420"/>
      <c r="M16" s="420"/>
      <c r="N16" s="417">
        <v>44530</v>
      </c>
      <c r="O16" s="417"/>
      <c r="P16" s="417"/>
      <c r="Q16" s="417"/>
      <c r="R16" s="417"/>
      <c r="S16" s="114"/>
    </row>
    <row r="17" spans="4:19">
      <c r="D17" s="113"/>
      <c r="E17" s="433"/>
      <c r="F17" s="433"/>
      <c r="G17" s="433"/>
      <c r="H17" s="433"/>
      <c r="I17" s="433"/>
      <c r="J17" s="433"/>
      <c r="K17" s="433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33"/>
      <c r="F18" s="433"/>
      <c r="G18" s="433"/>
      <c r="H18" s="433"/>
      <c r="I18" s="433"/>
      <c r="J18" s="433"/>
      <c r="K18" s="433"/>
      <c r="L18" s="130"/>
      <c r="N18" s="434" t="s">
        <v>5</v>
      </c>
      <c r="O18" s="434"/>
      <c r="Q18" s="434" t="s">
        <v>2</v>
      </c>
      <c r="R18" s="434"/>
      <c r="S18" s="114"/>
    </row>
    <row r="19" spans="4:19" ht="13.5" customHeight="1">
      <c r="D19" s="113"/>
      <c r="E19" s="433"/>
      <c r="F19" s="433"/>
      <c r="G19" s="433"/>
      <c r="H19" s="433"/>
      <c r="I19" s="433"/>
      <c r="J19" s="433"/>
      <c r="K19" s="433"/>
      <c r="L19" s="130"/>
      <c r="N19" s="434"/>
      <c r="O19" s="434"/>
      <c r="Q19" s="434"/>
      <c r="R19" s="434"/>
      <c r="S19" s="114"/>
    </row>
    <row r="20" spans="4:19">
      <c r="D20" s="113"/>
      <c r="E20" s="433"/>
      <c r="F20" s="433"/>
      <c r="G20" s="433"/>
      <c r="H20" s="433"/>
      <c r="I20" s="433"/>
      <c r="J20" s="433"/>
      <c r="K20" s="433"/>
      <c r="L20" s="130"/>
      <c r="M20" s="130"/>
      <c r="N20" s="130"/>
      <c r="O20" s="130"/>
      <c r="P20" s="130"/>
      <c r="Q20" s="130"/>
      <c r="R20" s="130"/>
      <c r="S20" s="114"/>
    </row>
    <row r="21" spans="4:19" ht="13.35" customHeight="1">
      <c r="D21" s="113"/>
      <c r="E21" s="433"/>
      <c r="F21" s="433"/>
      <c r="G21" s="433"/>
      <c r="H21" s="433"/>
      <c r="I21" s="433"/>
      <c r="J21" s="433"/>
      <c r="K21" s="433"/>
      <c r="L21" s="130"/>
      <c r="M21" s="131"/>
      <c r="N21" s="131"/>
      <c r="O21" s="130"/>
      <c r="Q21" s="423" t="s">
        <v>30</v>
      </c>
      <c r="R21" s="423"/>
      <c r="S21" s="114"/>
    </row>
    <row r="22" spans="4:19" ht="15">
      <c r="D22" s="113"/>
      <c r="E22" s="433"/>
      <c r="F22" s="433"/>
      <c r="G22" s="433"/>
      <c r="H22" s="433"/>
      <c r="I22" s="433"/>
      <c r="J22" s="433"/>
      <c r="K22" s="433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33"/>
      <c r="F23" s="433"/>
      <c r="G23" s="433"/>
      <c r="H23" s="433"/>
      <c r="I23" s="433"/>
      <c r="J23" s="433"/>
      <c r="K23" s="433"/>
      <c r="L23" s="130"/>
      <c r="N23" s="435" t="s">
        <v>4</v>
      </c>
      <c r="O23" s="435"/>
      <c r="Q23" s="434" t="s">
        <v>3</v>
      </c>
      <c r="R23" s="434"/>
      <c r="S23" s="114"/>
    </row>
    <row r="24" spans="4:19" ht="13.35" customHeight="1">
      <c r="D24" s="113"/>
      <c r="E24" s="433"/>
      <c r="F24" s="433"/>
      <c r="G24" s="433"/>
      <c r="H24" s="433"/>
      <c r="I24" s="433"/>
      <c r="J24" s="433"/>
      <c r="K24" s="433"/>
      <c r="L24" s="130"/>
      <c r="N24" s="435"/>
      <c r="O24" s="435"/>
      <c r="Q24" s="434"/>
      <c r="R24" s="434"/>
      <c r="S24" s="114"/>
    </row>
    <row r="25" spans="4:19" ht="13.35" customHeight="1">
      <c r="D25" s="113"/>
      <c r="E25" s="433"/>
      <c r="F25" s="433"/>
      <c r="G25" s="433"/>
      <c r="H25" s="433"/>
      <c r="I25" s="433"/>
      <c r="J25" s="433"/>
      <c r="K25" s="433"/>
      <c r="L25" s="130"/>
      <c r="N25" s="132"/>
      <c r="O25" s="132"/>
      <c r="S25" s="114"/>
    </row>
    <row r="26" spans="4:19" ht="13.35" customHeight="1">
      <c r="D26" s="113"/>
      <c r="E26" s="433"/>
      <c r="F26" s="433"/>
      <c r="G26" s="433"/>
      <c r="H26" s="433"/>
      <c r="I26" s="433"/>
      <c r="J26" s="433"/>
      <c r="K26" s="433"/>
      <c r="L26" s="130"/>
      <c r="N26" s="423" t="s">
        <v>57</v>
      </c>
      <c r="O26" s="423"/>
      <c r="Q26" s="423" t="s">
        <v>91</v>
      </c>
      <c r="R26" s="423"/>
      <c r="S26" s="114"/>
    </row>
    <row r="27" spans="4:19">
      <c r="D27" s="113"/>
      <c r="E27" s="433"/>
      <c r="F27" s="433"/>
      <c r="G27" s="433"/>
      <c r="H27" s="433"/>
      <c r="I27" s="433"/>
      <c r="J27" s="433"/>
      <c r="K27" s="433"/>
      <c r="L27" s="130"/>
      <c r="Q27" s="130"/>
      <c r="R27" s="130"/>
      <c r="S27" s="114"/>
    </row>
    <row r="28" spans="4:19" ht="13.35" customHeight="1">
      <c r="D28" s="113"/>
      <c r="E28" s="433"/>
      <c r="F28" s="433"/>
      <c r="G28" s="433"/>
      <c r="H28" s="433"/>
      <c r="I28" s="433"/>
      <c r="J28" s="433"/>
      <c r="K28" s="433"/>
      <c r="L28" s="130"/>
      <c r="N28" s="423" t="s">
        <v>58</v>
      </c>
      <c r="O28" s="423"/>
      <c r="Q28" s="423" t="s">
        <v>62</v>
      </c>
      <c r="R28" s="423"/>
      <c r="S28" s="114"/>
    </row>
    <row r="29" spans="4:19" ht="13.35" customHeight="1">
      <c r="D29" s="113"/>
      <c r="E29" s="433"/>
      <c r="F29" s="433"/>
      <c r="G29" s="433"/>
      <c r="H29" s="433"/>
      <c r="I29" s="433"/>
      <c r="J29" s="433"/>
      <c r="K29" s="433"/>
      <c r="L29" s="130"/>
      <c r="O29" s="130"/>
      <c r="S29" s="114"/>
    </row>
    <row r="30" spans="4:19" ht="13.35" customHeight="1">
      <c r="D30" s="113"/>
      <c r="E30" s="433"/>
      <c r="F30" s="433"/>
      <c r="G30" s="433"/>
      <c r="H30" s="433"/>
      <c r="I30" s="433"/>
      <c r="J30" s="433"/>
      <c r="K30" s="433"/>
      <c r="L30" s="130"/>
      <c r="O30" s="130"/>
      <c r="Q30" s="423" t="s">
        <v>17</v>
      </c>
      <c r="R30" s="423"/>
      <c r="S30" s="114"/>
    </row>
    <row r="31" spans="4:19" ht="13.35" customHeight="1">
      <c r="D31" s="113"/>
      <c r="E31" s="433"/>
      <c r="F31" s="433"/>
      <c r="G31" s="433"/>
      <c r="H31" s="433"/>
      <c r="I31" s="433"/>
      <c r="J31" s="433"/>
      <c r="K31" s="433"/>
      <c r="L31" s="130"/>
      <c r="O31" s="130"/>
      <c r="P31" s="130"/>
      <c r="Q31" s="130"/>
      <c r="R31" s="130"/>
      <c r="S31" s="114"/>
    </row>
    <row r="32" spans="4:19">
      <c r="D32" s="113"/>
      <c r="E32" s="433"/>
      <c r="F32" s="433"/>
      <c r="G32" s="433"/>
      <c r="H32" s="433"/>
      <c r="I32" s="433"/>
      <c r="J32" s="433"/>
      <c r="K32" s="433"/>
      <c r="L32" s="130"/>
      <c r="O32" s="130"/>
      <c r="P32" s="130"/>
      <c r="Q32" s="130"/>
      <c r="R32" s="130"/>
      <c r="S32" s="114"/>
    </row>
    <row r="33" spans="4:25">
      <c r="D33" s="113"/>
      <c r="E33" s="433"/>
      <c r="F33" s="433"/>
      <c r="G33" s="433"/>
      <c r="H33" s="433"/>
      <c r="I33" s="433"/>
      <c r="J33" s="433"/>
      <c r="K33" s="433"/>
      <c r="L33" s="130"/>
      <c r="M33" s="130"/>
      <c r="N33" s="130"/>
      <c r="O33" s="130"/>
      <c r="P33" s="130"/>
      <c r="Q33" s="130"/>
      <c r="R33" s="130"/>
      <c r="S33" s="114"/>
    </row>
    <row r="34" spans="4:25" ht="13.35" customHeight="1">
      <c r="D34" s="113"/>
      <c r="E34" s="433"/>
      <c r="F34" s="433"/>
      <c r="G34" s="433"/>
      <c r="H34" s="433"/>
      <c r="I34" s="433"/>
      <c r="J34" s="433"/>
      <c r="K34" s="433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4" t="s">
        <v>212</v>
      </c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6"/>
      <c r="S35" s="114"/>
    </row>
    <row r="36" spans="4:25" ht="13.35" customHeight="1">
      <c r="D36" s="113"/>
      <c r="E36" s="427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9"/>
      <c r="S36" s="114"/>
    </row>
    <row r="37" spans="4:25" ht="12.75" customHeight="1">
      <c r="D37" s="113"/>
      <c r="E37" s="427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9"/>
      <c r="S37" s="114"/>
    </row>
    <row r="38" spans="4:25" ht="12.75" customHeight="1">
      <c r="D38" s="113"/>
      <c r="E38" s="427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9"/>
      <c r="S38" s="114"/>
    </row>
    <row r="39" spans="4:25" ht="12.75" customHeight="1">
      <c r="D39" s="113"/>
      <c r="E39" s="427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9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7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9"/>
      <c r="S40" s="114"/>
      <c r="U40" s="105"/>
      <c r="V40" s="105"/>
      <c r="W40" s="105"/>
      <c r="X40" s="105"/>
      <c r="Y40" s="105"/>
    </row>
    <row r="41" spans="4:25" ht="13.35" customHeight="1">
      <c r="D41" s="113"/>
      <c r="E41" s="427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9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7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9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7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9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7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9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7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9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7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9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7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9"/>
      <c r="S47" s="114"/>
    </row>
    <row r="48" spans="4:25" ht="12.75" customHeight="1">
      <c r="D48" s="113"/>
      <c r="E48" s="427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9"/>
      <c r="S48" s="114"/>
    </row>
    <row r="49" spans="4:19" ht="12.75" customHeight="1">
      <c r="D49" s="113"/>
      <c r="E49" s="427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9"/>
      <c r="S49" s="114"/>
    </row>
    <row r="50" spans="4:19" ht="12.75" customHeight="1">
      <c r="D50" s="113"/>
      <c r="E50" s="427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9"/>
      <c r="S50" s="114"/>
    </row>
    <row r="51" spans="4:19" ht="12.75" customHeight="1">
      <c r="D51" s="113"/>
      <c r="E51" s="427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9"/>
      <c r="S51" s="114"/>
    </row>
    <row r="52" spans="4:19" ht="12.75" customHeight="1">
      <c r="D52" s="113"/>
      <c r="E52" s="427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9"/>
      <c r="S52" s="114"/>
    </row>
    <row r="53" spans="4:19" ht="12.75" customHeight="1">
      <c r="D53" s="113"/>
      <c r="E53" s="430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2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E14" r:id="rId1" display="eric@ijg.net" xr:uid="{00000000-0004-0000-0100-000002000000}"/>
    <hyperlink ref="G14" r:id="rId2" display="dylan@ijg.net" xr:uid="{00000000-0004-0000-0100-000003000000}"/>
    <hyperlink ref="I14" r:id="rId3" xr:uid="{00000000-0004-0000-0100-000004000000}"/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4" xr:uid="{80843B48-7EA6-43A2-A130-AEF307443F41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42578125" style="1" customWidth="1"/>
    <col min="3" max="3" width="15.42578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0" t="s">
        <v>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36" t="s">
        <v>7</v>
      </c>
      <c r="S2" s="436"/>
    </row>
    <row r="3" spans="2:19" ht="14.25" thickBot="1"/>
    <row r="4" spans="2:19" ht="15.75">
      <c r="B4" s="444" t="str">
        <f>"Namibian Returns by Asset Class [N$,%] - "&amp; TEXT(Map!$N$16, " mmmm yyyy")</f>
        <v>Namibian Returns by Asset Class [N$,%] -  November 2021</v>
      </c>
      <c r="C4" s="445"/>
      <c r="D4" s="445"/>
      <c r="E4" s="445"/>
      <c r="F4" s="445"/>
      <c r="G4" s="445"/>
      <c r="H4" s="445"/>
      <c r="I4" s="445"/>
      <c r="J4" s="445"/>
      <c r="K4" s="446"/>
      <c r="L4" s="16"/>
      <c r="M4" s="437" t="s">
        <v>6</v>
      </c>
      <c r="N4" s="437"/>
      <c r="O4" s="437"/>
      <c r="P4" s="437"/>
      <c r="Q4" s="437"/>
      <c r="R4" s="437"/>
      <c r="S4" s="437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124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38" t="s">
        <v>15</v>
      </c>
      <c r="C7" s="439"/>
      <c r="D7" s="141">
        <v>-0.22339999999999582</v>
      </c>
      <c r="E7" s="141">
        <v>-3.4272111198183741</v>
      </c>
      <c r="F7" s="141">
        <v>4.8882619968406482</v>
      </c>
      <c r="G7" s="141">
        <v>31.516346660909811</v>
      </c>
      <c r="H7" s="141">
        <v>24.247964958785808</v>
      </c>
      <c r="I7" s="141">
        <v>9.8264670525687769</v>
      </c>
      <c r="J7" s="141">
        <v>10.962581816435213</v>
      </c>
      <c r="K7" s="142">
        <v>9.8489969699425917</v>
      </c>
      <c r="L7" s="12"/>
      <c r="M7" s="12"/>
      <c r="N7" s="12"/>
      <c r="O7" s="12"/>
      <c r="P7" s="12"/>
    </row>
    <row r="8" spans="2:19">
      <c r="B8" s="438" t="s">
        <v>16</v>
      </c>
      <c r="C8" s="439"/>
      <c r="D8" s="141">
        <v>14.967200000000002</v>
      </c>
      <c r="E8" s="141">
        <v>18.862344626614515</v>
      </c>
      <c r="F8" s="141">
        <v>25.48375746015974</v>
      </c>
      <c r="G8" s="141">
        <v>20.978919436125043</v>
      </c>
      <c r="H8" s="141">
        <v>24.13390681164995</v>
      </c>
      <c r="I8" s="141">
        <v>-0.26214961886146249</v>
      </c>
      <c r="J8" s="141">
        <v>3.9966196753692174</v>
      </c>
      <c r="K8" s="142">
        <v>14.564897737721182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38" t="s">
        <v>17</v>
      </c>
      <c r="C10" s="439"/>
      <c r="D10" s="141">
        <v>0.33966573043484605</v>
      </c>
      <c r="E10" s="141">
        <v>-1.8968334840342993</v>
      </c>
      <c r="F10" s="141">
        <v>-0.46234579959163469</v>
      </c>
      <c r="G10" s="141">
        <v>4.7258151372435275</v>
      </c>
      <c r="H10" s="141">
        <v>2.2090146936270871</v>
      </c>
      <c r="I10" s="141">
        <v>9.869694918993698</v>
      </c>
      <c r="J10" s="141">
        <v>10.740507858072569</v>
      </c>
      <c r="K10" s="142">
        <v>9.358694758114261</v>
      </c>
      <c r="L10" s="12"/>
      <c r="M10" s="12"/>
      <c r="N10" s="12"/>
      <c r="O10" s="12"/>
      <c r="P10" s="12"/>
    </row>
    <row r="11" spans="2:19">
      <c r="B11" s="440" t="s">
        <v>18</v>
      </c>
      <c r="C11" s="441"/>
      <c r="D11" s="141">
        <v>0.33654206522280017</v>
      </c>
      <c r="E11" s="141">
        <v>-1.9220544983339138</v>
      </c>
      <c r="F11" s="141">
        <v>-0.49587111414156615</v>
      </c>
      <c r="G11" s="141">
        <v>4.7629784776368256</v>
      </c>
      <c r="H11" s="141">
        <v>2.1908665312770248</v>
      </c>
      <c r="I11" s="141">
        <v>9.9221792556194899</v>
      </c>
      <c r="J11" s="141">
        <v>10.834924832875492</v>
      </c>
      <c r="K11" s="142">
        <v>9.4131002555400087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1.6628705031539459</v>
      </c>
      <c r="E12" s="141">
        <v>1.8093285136496551</v>
      </c>
      <c r="F12" s="141">
        <v>3.583078924341021</v>
      </c>
      <c r="G12" s="141">
        <v>5.8560474608109425</v>
      </c>
      <c r="H12" s="141">
        <v>5.4912669185821494</v>
      </c>
      <c r="I12" s="141">
        <v>9.4595161609589251</v>
      </c>
      <c r="J12" s="141">
        <v>10.213625527715076</v>
      </c>
      <c r="K12" s="142">
        <v>9.1712698842272076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2" t="s">
        <v>22</v>
      </c>
      <c r="C14" s="443"/>
      <c r="D14" s="141">
        <v>0.35764055078755241</v>
      </c>
      <c r="E14" s="141">
        <v>1.0625434401183353</v>
      </c>
      <c r="F14" s="141">
        <v>2.0880313602641865</v>
      </c>
      <c r="G14" s="141">
        <v>4.1705467637875859</v>
      </c>
      <c r="H14" s="141">
        <v>3.7912134236219197</v>
      </c>
      <c r="I14" s="141">
        <v>5.9062528567520367</v>
      </c>
      <c r="J14" s="141">
        <v>6.778405887287664</v>
      </c>
      <c r="K14" s="142">
        <v>6.4779048290341867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4" t="str">
        <f>"Namibian Returns by Asset Class [US$,%] - "&amp; TEXT(Map!$N$16, " mmmm yyyy")</f>
        <v>Namibian Returns by Asset Class [US$,%] -  November 2021</v>
      </c>
      <c r="C22" s="445"/>
      <c r="D22" s="445"/>
      <c r="E22" s="445"/>
      <c r="F22" s="445"/>
      <c r="G22" s="445"/>
      <c r="H22" s="445"/>
      <c r="I22" s="445"/>
      <c r="J22" s="445"/>
      <c r="K22" s="446"/>
      <c r="L22" s="12"/>
      <c r="M22" s="437" t="s">
        <v>25</v>
      </c>
      <c r="N22" s="437"/>
      <c r="O22" s="437"/>
      <c r="P22" s="437"/>
      <c r="Q22" s="437"/>
      <c r="R22" s="437"/>
      <c r="S22" s="437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125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-4.0583158650123856</v>
      </c>
      <c r="E25" s="141">
        <v>-8.5717523086510479</v>
      </c>
      <c r="F25" s="141">
        <v>-13.525201593866253</v>
      </c>
      <c r="G25" s="141">
        <v>-2.6300052247590577</v>
      </c>
      <c r="H25" s="141">
        <v>-7.4984734890689353</v>
      </c>
      <c r="I25" s="141">
        <v>-4.4229030496469202</v>
      </c>
      <c r="J25" s="141">
        <v>-2.3707768129899831</v>
      </c>
      <c r="K25" s="145">
        <v>-6.5035735250490001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-4.2726495873699477</v>
      </c>
      <c r="E27" s="141">
        <v>-11.705191380184043</v>
      </c>
      <c r="F27" s="141">
        <v>-9.2980868865346515</v>
      </c>
      <c r="G27" s="141">
        <v>28.057459872315647</v>
      </c>
      <c r="H27" s="141">
        <v>14.931264245643593</v>
      </c>
      <c r="I27" s="141">
        <v>4.9689488919812508</v>
      </c>
      <c r="J27" s="141">
        <v>8.3319066556361232</v>
      </c>
      <c r="K27" s="145">
        <v>2.7048866854735287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10.301467882839477</v>
      </c>
      <c r="E28" s="141">
        <v>8.6737588569659287</v>
      </c>
      <c r="F28" s="141">
        <v>8.511826296114954</v>
      </c>
      <c r="G28" s="141">
        <v>17.797167534097902</v>
      </c>
      <c r="H28" s="141">
        <v>14.825758718432835</v>
      </c>
      <c r="I28" s="141">
        <v>-4.6734580450211176</v>
      </c>
      <c r="J28" s="141">
        <v>1.5310919298121783</v>
      </c>
      <c r="K28" s="145">
        <v>7.1140853794512848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-3.732434842803789</v>
      </c>
      <c r="E30" s="141">
        <v>-10.305993924726376</v>
      </c>
      <c r="F30" s="141">
        <v>-13.925014192002349</v>
      </c>
      <c r="G30" s="141">
        <v>1.9715207274625168</v>
      </c>
      <c r="H30" s="141">
        <v>-5.455101176613109</v>
      </c>
      <c r="I30" s="141">
        <v>5.0102648317837506</v>
      </c>
      <c r="J30" s="141">
        <v>8.1150975751860255</v>
      </c>
      <c r="K30" s="145">
        <v>2.2464716384863914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-3.735431739814965</v>
      </c>
      <c r="E31" s="141">
        <v>-10.329053056150494</v>
      </c>
      <c r="F31" s="141">
        <v>-13.95400514017442</v>
      </c>
      <c r="G31" s="141">
        <v>2.0077066700617596</v>
      </c>
      <c r="H31" s="141">
        <v>-5.4718885038205993</v>
      </c>
      <c r="I31" s="141">
        <v>5.0604278370843359</v>
      </c>
      <c r="J31" s="141">
        <v>8.2072761342428144</v>
      </c>
      <c r="K31" s="145">
        <v>2.2973388343853873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-2.4629298993025461</v>
      </c>
      <c r="E32" s="141">
        <v>-6.917514953641235</v>
      </c>
      <c r="F32" s="141">
        <v>-10.426741317309695</v>
      </c>
      <c r="G32" s="141">
        <v>3.0720278818681779</v>
      </c>
      <c r="H32" s="141">
        <v>-2.4189677645906849</v>
      </c>
      <c r="I32" s="141">
        <v>4.6182278825471101</v>
      </c>
      <c r="J32" s="141">
        <v>7.6007064489483911</v>
      </c>
      <c r="K32" s="145">
        <v>2.0712360790768214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-3.7151894974371658</v>
      </c>
      <c r="E34" s="141">
        <v>-7.600287460391475</v>
      </c>
      <c r="F34" s="141">
        <v>-11.719580684420949</v>
      </c>
      <c r="G34" s="141">
        <v>1.4308559412399058</v>
      </c>
      <c r="H34" s="141">
        <v>-3.9915431989313244</v>
      </c>
      <c r="I34" s="141">
        <v>1.2221219693839824</v>
      </c>
      <c r="J34" s="141">
        <v>4.2469281992315144</v>
      </c>
      <c r="K34" s="142">
        <v>-0.46195210034388756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415"/>
      <c r="C47" s="415"/>
      <c r="D47" s="415"/>
      <c r="E47" s="415"/>
      <c r="F47" s="415"/>
      <c r="G47" s="415"/>
      <c r="H47" s="415"/>
      <c r="I47" s="415"/>
      <c r="J47" s="102"/>
      <c r="K47" s="102"/>
      <c r="L47" s="102"/>
      <c r="M47" s="102"/>
      <c r="N47" s="102"/>
      <c r="O47" s="102"/>
    </row>
    <row r="48" spans="1:24">
      <c r="A48" s="102"/>
      <c r="B48" s="415"/>
      <c r="C48" s="415" t="str">
        <f>D5</f>
        <v>1 month</v>
      </c>
      <c r="D48" s="415" t="str">
        <f t="shared" ref="D48" si="0">E5</f>
        <v>3 month</v>
      </c>
      <c r="E48" s="415" t="str">
        <f>G5</f>
        <v>12 month</v>
      </c>
      <c r="F48" s="415" t="str">
        <f>H5</f>
        <v>year-to-date</v>
      </c>
      <c r="G48" s="415" t="str">
        <f>I5</f>
        <v>3 years*</v>
      </c>
      <c r="H48" s="415" t="str">
        <f>J5</f>
        <v>5  years*</v>
      </c>
      <c r="I48" s="415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5" t="str">
        <f>B7</f>
        <v>NSX Overall Index</v>
      </c>
      <c r="C49" s="416">
        <f>D7/100</f>
        <v>-2.2339999999999582E-3</v>
      </c>
      <c r="D49" s="416">
        <f>E7/100</f>
        <v>-3.4272111198183741E-2</v>
      </c>
      <c r="E49" s="416">
        <f t="shared" ref="E49:I50" si="1">G7/100</f>
        <v>0.31516346660909811</v>
      </c>
      <c r="F49" s="416">
        <f t="shared" si="1"/>
        <v>0.24247964958785809</v>
      </c>
      <c r="G49" s="416">
        <f t="shared" si="1"/>
        <v>9.8264670525687769E-2</v>
      </c>
      <c r="H49" s="416">
        <f t="shared" si="1"/>
        <v>0.10962581816435213</v>
      </c>
      <c r="I49" s="416">
        <f t="shared" si="1"/>
        <v>9.8489969699425917E-2</v>
      </c>
      <c r="J49" s="102"/>
      <c r="K49" s="102"/>
      <c r="L49" s="102"/>
      <c r="M49" s="102"/>
      <c r="N49" s="102"/>
      <c r="O49" s="102"/>
    </row>
    <row r="50" spans="1:15">
      <c r="A50" s="102"/>
      <c r="B50" s="415" t="str">
        <f>B8</f>
        <v>NSX Local Index</v>
      </c>
      <c r="C50" s="416">
        <f>D8/100</f>
        <v>0.14967200000000003</v>
      </c>
      <c r="D50" s="416">
        <f>E8/100</f>
        <v>0.18862344626614516</v>
      </c>
      <c r="E50" s="416">
        <f t="shared" si="1"/>
        <v>0.20978919436125043</v>
      </c>
      <c r="F50" s="416">
        <f t="shared" si="1"/>
        <v>0.24133906811649949</v>
      </c>
      <c r="G50" s="416">
        <f t="shared" si="1"/>
        <v>-2.6214961886146249E-3</v>
      </c>
      <c r="H50" s="416">
        <f t="shared" si="1"/>
        <v>3.9966196753692174E-2</v>
      </c>
      <c r="I50" s="416">
        <f t="shared" si="1"/>
        <v>0.14564897737721183</v>
      </c>
      <c r="J50" s="102"/>
      <c r="K50" s="102"/>
      <c r="L50" s="102"/>
      <c r="M50" s="102"/>
      <c r="N50" s="102"/>
      <c r="O50" s="102"/>
    </row>
    <row r="51" spans="1:15">
      <c r="A51" s="102"/>
      <c r="B51" s="415" t="str">
        <f>B10</f>
        <v>IJG ALBI</v>
      </c>
      <c r="C51" s="416">
        <f>D10/100</f>
        <v>3.3966573043484605E-3</v>
      </c>
      <c r="D51" s="416">
        <f>E10/100</f>
        <v>-1.8968334840342993E-2</v>
      </c>
      <c r="E51" s="416">
        <f>G10/100</f>
        <v>4.7258151372435275E-2</v>
      </c>
      <c r="F51" s="416">
        <f>H10/100</f>
        <v>2.2090146936270871E-2</v>
      </c>
      <c r="G51" s="416">
        <f>I10/100</f>
        <v>9.8696949189936975E-2</v>
      </c>
      <c r="H51" s="416">
        <f>J10/100</f>
        <v>0.10740507858072569</v>
      </c>
      <c r="I51" s="416">
        <f>K10/100</f>
        <v>9.358694758114261E-2</v>
      </c>
      <c r="J51" s="102"/>
      <c r="K51" s="102"/>
      <c r="L51" s="102"/>
      <c r="M51" s="102"/>
      <c r="N51" s="102"/>
      <c r="O51" s="102"/>
    </row>
    <row r="52" spans="1:15">
      <c r="A52" s="102"/>
      <c r="B52" s="415" t="str">
        <f>B14</f>
        <v xml:space="preserve">IJG Money Market Index </v>
      </c>
      <c r="C52" s="416">
        <f>D14/100</f>
        <v>3.5764055078755241E-3</v>
      </c>
      <c r="D52" s="416">
        <f>E14/100</f>
        <v>1.0625434401183353E-2</v>
      </c>
      <c r="E52" s="416">
        <f>G14/100</f>
        <v>4.1705467637875859E-2</v>
      </c>
      <c r="F52" s="416">
        <f>H14/100</f>
        <v>3.7912134236219197E-2</v>
      </c>
      <c r="G52" s="416">
        <f>I14/100</f>
        <v>5.9062528567520367E-2</v>
      </c>
      <c r="H52" s="416">
        <f>J14/100</f>
        <v>6.778405887287664E-2</v>
      </c>
      <c r="I52" s="416">
        <f>K14/100</f>
        <v>6.4779048290341867E-2</v>
      </c>
      <c r="J52" s="102"/>
      <c r="K52" s="102"/>
      <c r="L52" s="102"/>
      <c r="M52" s="102"/>
      <c r="N52" s="102"/>
      <c r="O52" s="102"/>
    </row>
    <row r="53" spans="1:15">
      <c r="A53" s="102"/>
      <c r="B53" s="415"/>
      <c r="C53" s="415"/>
      <c r="D53" s="415"/>
      <c r="E53" s="415"/>
      <c r="F53" s="415"/>
      <c r="G53" s="415"/>
      <c r="H53" s="415"/>
      <c r="I53" s="415"/>
      <c r="J53" s="102"/>
      <c r="K53" s="102"/>
      <c r="L53" s="102"/>
      <c r="M53" s="102"/>
      <c r="N53" s="102"/>
      <c r="O53" s="102"/>
    </row>
    <row r="54" spans="1:15">
      <c r="A54" s="102"/>
      <c r="B54" s="415"/>
      <c r="C54" s="415"/>
      <c r="D54" s="415"/>
      <c r="E54" s="415"/>
      <c r="F54" s="415"/>
      <c r="G54" s="415"/>
      <c r="H54" s="415"/>
      <c r="I54" s="415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0" t="s">
        <v>2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36" t="s">
        <v>7</v>
      </c>
      <c r="S2" s="436"/>
    </row>
    <row r="3" spans="2:19" ht="14.25" thickBot="1"/>
    <row r="4" spans="2:19" ht="16.5" thickBot="1">
      <c r="B4" s="448" t="str">
        <f>"Index Total Returns [N$, %] - "&amp; TEXT(Map!$N$16, " mmmm yyyy")</f>
        <v>Index Total Returns [N$, %] -  November 2021</v>
      </c>
      <c r="C4" s="449"/>
      <c r="D4" s="449"/>
      <c r="E4" s="449"/>
      <c r="F4" s="449"/>
      <c r="G4" s="449"/>
      <c r="H4" s="449"/>
      <c r="I4" s="449"/>
      <c r="J4" s="449"/>
      <c r="K4" s="450"/>
      <c r="L4" s="16"/>
      <c r="M4" s="447" t="str">
        <f>"Index Total Returns [N$] – "&amp; TEXT(Map!$N$16, " mmmm yyyy")</f>
        <v>Index Total Returns [N$] –  November 2021</v>
      </c>
      <c r="N4" s="447"/>
      <c r="O4" s="447"/>
      <c r="P4" s="447"/>
      <c r="Q4" s="447"/>
      <c r="R4" s="447"/>
      <c r="S4" s="447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125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14.967200000000002</v>
      </c>
      <c r="E6" s="172">
        <f>Summary!E8</f>
        <v>18.862344626614515</v>
      </c>
      <c r="F6" s="172">
        <f>Summary!F8</f>
        <v>25.48375746015974</v>
      </c>
      <c r="G6" s="172">
        <f>Summary!G8</f>
        <v>20.978919436125043</v>
      </c>
      <c r="H6" s="172">
        <f>Summary!H8</f>
        <v>24.13390681164995</v>
      </c>
      <c r="I6" s="172">
        <f>Summary!I8</f>
        <v>-0.26214961886146249</v>
      </c>
      <c r="J6" s="172">
        <f>Summary!J8</f>
        <v>3.9966196753692174</v>
      </c>
      <c r="K6" s="173">
        <f>Summary!K8</f>
        <v>14.564897737721182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-0.22339999999999582</v>
      </c>
      <c r="E8" s="172">
        <f>Summary!E7</f>
        <v>-3.4272111198183741</v>
      </c>
      <c r="F8" s="172">
        <f>Summary!F7</f>
        <v>4.8882619968406482</v>
      </c>
      <c r="G8" s="172">
        <f>Summary!G7</f>
        <v>31.516346660909811</v>
      </c>
      <c r="H8" s="172">
        <f>Summary!H7</f>
        <v>24.247964958785808</v>
      </c>
      <c r="I8" s="172">
        <f>Summary!I7</f>
        <v>9.8264670525687769</v>
      </c>
      <c r="J8" s="172">
        <f>Summary!J7</f>
        <v>10.962581816435213</v>
      </c>
      <c r="K8" s="173">
        <f>Summary!K7</f>
        <v>9.8489969699425917</v>
      </c>
      <c r="L8" s="12"/>
      <c r="M8" s="12"/>
      <c r="N8" s="12"/>
      <c r="O8" s="12"/>
      <c r="P8" s="12"/>
    </row>
    <row r="9" spans="2:19" ht="14.25" thickBot="1">
      <c r="B9" s="451"/>
      <c r="C9" s="452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7"/>
      <c r="C11" s="458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5"/>
      <c r="C12" s="455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5"/>
      <c r="C13" s="455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6"/>
      <c r="C16" s="456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48" t="str">
        <f>"Index Total Returns [US$, %] -"&amp; TEXT(Map!$N$16, " mmmm yyyy")</f>
        <v>Index Total Returns [US$, %] - November 2021</v>
      </c>
      <c r="C22" s="449"/>
      <c r="D22" s="449"/>
      <c r="E22" s="449"/>
      <c r="F22" s="449"/>
      <c r="G22" s="449"/>
      <c r="H22" s="449"/>
      <c r="I22" s="449"/>
      <c r="J22" s="449"/>
      <c r="K22" s="450"/>
      <c r="L22" s="12"/>
      <c r="M22" s="447" t="str">
        <f>"Index Total Returns [US$] -"&amp; TEXT(Map!$N$16, " mmmm yyyy")</f>
        <v>Index Total Returns [US$] - November 2021</v>
      </c>
      <c r="N22" s="447"/>
      <c r="O22" s="447"/>
      <c r="P22" s="447"/>
      <c r="Q22" s="447"/>
      <c r="R22" s="447"/>
      <c r="S22" s="447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125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3" t="s">
        <v>23</v>
      </c>
      <c r="C24" s="454"/>
      <c r="D24" s="172">
        <f>Summary!D25</f>
        <v>-4.0583158650123856</v>
      </c>
      <c r="E24" s="172">
        <f>Summary!E25</f>
        <v>-8.5717523086510479</v>
      </c>
      <c r="F24" s="172">
        <f>Summary!F25</f>
        <v>-13.525201593866253</v>
      </c>
      <c r="G24" s="172">
        <f>Summary!G25</f>
        <v>-2.6300052247590577</v>
      </c>
      <c r="H24" s="172">
        <f>Summary!H25</f>
        <v>-7.4984734890689353</v>
      </c>
      <c r="I24" s="172">
        <f>Summary!I25</f>
        <v>-4.4229030496469202</v>
      </c>
      <c r="J24" s="172">
        <f>Summary!J25</f>
        <v>-2.3707768129899831</v>
      </c>
      <c r="K24" s="173">
        <f>Summary!K25</f>
        <v>-6.5035735250490001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10.301467882839477</v>
      </c>
      <c r="E26" s="172">
        <f>Summary!E28</f>
        <v>8.6737588569659287</v>
      </c>
      <c r="F26" s="172">
        <f>Summary!F28</f>
        <v>8.511826296114954</v>
      </c>
      <c r="G26" s="172">
        <f>Summary!G28</f>
        <v>17.797167534097902</v>
      </c>
      <c r="H26" s="172">
        <f>Summary!H28</f>
        <v>14.825758718432835</v>
      </c>
      <c r="I26" s="172">
        <f>Summary!I28</f>
        <v>-4.6734580450211176</v>
      </c>
      <c r="J26" s="172">
        <f>Summary!J28</f>
        <v>1.5310919298121783</v>
      </c>
      <c r="K26" s="173">
        <f>Summary!K28</f>
        <v>7.1140853794512848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-4.2726495873699477</v>
      </c>
      <c r="E28" s="172">
        <f>Summary!E27</f>
        <v>-11.705191380184043</v>
      </c>
      <c r="F28" s="172">
        <f>Summary!F27</f>
        <v>-9.2980868865346515</v>
      </c>
      <c r="G28" s="172">
        <f>Summary!G27</f>
        <v>28.057459872315647</v>
      </c>
      <c r="H28" s="172">
        <f>Summary!H27</f>
        <v>14.931264245643593</v>
      </c>
      <c r="I28" s="172">
        <f>Summary!I27</f>
        <v>4.9689488919812508</v>
      </c>
      <c r="J28" s="172">
        <f>Summary!J27</f>
        <v>8.3319066556361232</v>
      </c>
      <c r="K28" s="173">
        <f>Summary!K27</f>
        <v>2.7048866854735287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0" t="s">
        <v>63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36" t="s">
        <v>7</v>
      </c>
      <c r="S2" s="436"/>
    </row>
    <row r="3" spans="2:19" ht="14.25" thickBot="1"/>
    <row r="4" spans="2:19" ht="15.75" customHeight="1">
      <c r="B4" s="448" t="str">
        <f>"Bond Performance Index Total Returns (%)  - as at "&amp; TEXT(Map!$N$16, " mmmm yyyy")</f>
        <v>Bond Performance Index Total Returns (%)  - as at  November 2021</v>
      </c>
      <c r="C4" s="449"/>
      <c r="D4" s="449"/>
      <c r="E4" s="449"/>
      <c r="F4" s="449"/>
      <c r="G4" s="449"/>
      <c r="H4" s="449"/>
      <c r="I4" s="449"/>
      <c r="J4" s="450"/>
      <c r="L4" s="459" t="s">
        <v>71</v>
      </c>
      <c r="M4" s="459"/>
      <c r="N4" s="459"/>
      <c r="O4" s="459"/>
      <c r="P4" s="459"/>
      <c r="Q4" s="459"/>
      <c r="R4" s="459"/>
      <c r="S4" s="459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125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0.33966573043484605</v>
      </c>
      <c r="D7" s="193">
        <f>Summary!E10</f>
        <v>-1.8968334840342993</v>
      </c>
      <c r="E7" s="193">
        <f>Summary!F10</f>
        <v>-0.46234579959163469</v>
      </c>
      <c r="F7" s="193">
        <f>Summary!G10</f>
        <v>4.7258151372435275</v>
      </c>
      <c r="G7" s="193">
        <f>Summary!H10</f>
        <v>2.2090146936270871</v>
      </c>
      <c r="H7" s="193">
        <f>Summary!I10</f>
        <v>9.869694918993698</v>
      </c>
      <c r="I7" s="193">
        <f>Summary!J10</f>
        <v>10.740507858072569</v>
      </c>
      <c r="J7" s="194">
        <f>Summary!K10</f>
        <v>9.358694758114261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0.33654206522280017</v>
      </c>
      <c r="D9" s="193">
        <f>Summary!E11</f>
        <v>-1.9220544983339138</v>
      </c>
      <c r="E9" s="193">
        <f>Summary!F11</f>
        <v>-0.49587111414156615</v>
      </c>
      <c r="F9" s="193">
        <f>Summary!G11</f>
        <v>4.7629784776368256</v>
      </c>
      <c r="G9" s="193">
        <f>Summary!H11</f>
        <v>2.1908665312770248</v>
      </c>
      <c r="H9" s="193">
        <f>Summary!I11</f>
        <v>9.9221792556194899</v>
      </c>
      <c r="I9" s="193">
        <f>Summary!J11</f>
        <v>10.834924832875492</v>
      </c>
      <c r="J9" s="194">
        <f>Summary!K11</f>
        <v>9.4131002555400087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1.6628705031539459</v>
      </c>
      <c r="D11" s="193">
        <f>Summary!E12</f>
        <v>1.8093285136496551</v>
      </c>
      <c r="E11" s="193">
        <f>Summary!F12</f>
        <v>3.583078924341021</v>
      </c>
      <c r="F11" s="193">
        <f>Summary!G12</f>
        <v>5.8560474608109425</v>
      </c>
      <c r="G11" s="193">
        <f>Summary!H12</f>
        <v>5.4912669185821494</v>
      </c>
      <c r="H11" s="193">
        <f>Summary!I12</f>
        <v>9.4595161609589251</v>
      </c>
      <c r="I11" s="193">
        <f>Summary!J12</f>
        <v>10.213625527715076</v>
      </c>
      <c r="J11" s="194">
        <f>Summary!K12</f>
        <v>9.1712698842272076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48" t="str">
        <f>"Bond Performance, Index Total Returns  (US$- terms),(%) - as at "&amp; TEXT(Map!$N$16, " mmmm yyyy")</f>
        <v>Bond Performance, Index Total Returns  (US$- terms),(%) - as at  November 2021</v>
      </c>
      <c r="C23" s="449"/>
      <c r="D23" s="449"/>
      <c r="E23" s="449"/>
      <c r="F23" s="449"/>
      <c r="G23" s="449"/>
      <c r="H23" s="449"/>
      <c r="I23" s="449"/>
      <c r="J23" s="450"/>
      <c r="L23" s="459" t="s">
        <v>72</v>
      </c>
      <c r="M23" s="459"/>
      <c r="N23" s="459"/>
      <c r="O23" s="459"/>
      <c r="P23" s="459"/>
      <c r="Q23" s="459"/>
      <c r="R23" s="459"/>
      <c r="S23" s="459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125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-3.732434842803789</v>
      </c>
      <c r="D26" s="193">
        <f>Summary!E30</f>
        <v>-10.305993924726376</v>
      </c>
      <c r="E26" s="193">
        <f>Summary!F30</f>
        <v>-13.925014192002349</v>
      </c>
      <c r="F26" s="193">
        <f>Summary!G30</f>
        <v>1.9715207274625168</v>
      </c>
      <c r="G26" s="193">
        <f>Summary!H30</f>
        <v>-5.455101176613109</v>
      </c>
      <c r="H26" s="193">
        <f>Summary!I30</f>
        <v>5.0102648317837506</v>
      </c>
      <c r="I26" s="193">
        <f>Summary!J30</f>
        <v>8.1150975751860255</v>
      </c>
      <c r="J26" s="194">
        <f>Summary!K30</f>
        <v>2.2464716384863914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-3.735431739814965</v>
      </c>
      <c r="D28" s="193">
        <f>Summary!E31</f>
        <v>-10.329053056150494</v>
      </c>
      <c r="E28" s="193">
        <f>Summary!F31</f>
        <v>-13.95400514017442</v>
      </c>
      <c r="F28" s="193">
        <f>Summary!G31</f>
        <v>2.0077066700617596</v>
      </c>
      <c r="G28" s="193">
        <f>Summary!H31</f>
        <v>-5.4718885038205993</v>
      </c>
      <c r="H28" s="193">
        <f>Summary!I31</f>
        <v>5.0604278370843359</v>
      </c>
      <c r="I28" s="193">
        <f>Summary!J31</f>
        <v>8.2072761342428144</v>
      </c>
      <c r="J28" s="194">
        <f>Summary!K31</f>
        <v>2.2973388343853873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-2.4629298993025461</v>
      </c>
      <c r="D30" s="193">
        <f>Summary!E32</f>
        <v>-6.917514953641235</v>
      </c>
      <c r="E30" s="193">
        <f>Summary!F32</f>
        <v>-10.426741317309695</v>
      </c>
      <c r="F30" s="193">
        <f>Summary!G32</f>
        <v>3.0720278818681779</v>
      </c>
      <c r="G30" s="193">
        <f>Summary!H32</f>
        <v>-2.4189677645906849</v>
      </c>
      <c r="H30" s="193">
        <f>Summary!I32</f>
        <v>4.6182278825471101</v>
      </c>
      <c r="I30" s="193">
        <f>Summary!J32</f>
        <v>7.6007064489483911</v>
      </c>
      <c r="J30" s="194">
        <f>Summary!K32</f>
        <v>2.0712360790768214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-4.0583158650123856</v>
      </c>
      <c r="D32" s="200">
        <f>Summary!E25</f>
        <v>-8.5717523086510479</v>
      </c>
      <c r="E32" s="200">
        <f>Summary!F25</f>
        <v>-13.525201593866253</v>
      </c>
      <c r="F32" s="200">
        <f>Summary!G25</f>
        <v>-2.6300052247590577</v>
      </c>
      <c r="G32" s="200">
        <f>Summary!H25</f>
        <v>-7.4984734890689353</v>
      </c>
      <c r="H32" s="200">
        <f>Summary!I25</f>
        <v>-4.4229030496469202</v>
      </c>
      <c r="I32" s="200">
        <f>Summary!J25</f>
        <v>-2.3707768129899831</v>
      </c>
      <c r="J32" s="201">
        <f>Summary!K25</f>
        <v>-6.5035735250490001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ColWidth="9.140625" defaultRowHeight="13.5"/>
  <cols>
    <col min="1" max="1" width="9.140625" style="1"/>
    <col min="2" max="2" width="25.42578125" style="1" customWidth="1"/>
    <col min="3" max="7" width="19" style="1" customWidth="1"/>
    <col min="8" max="8" width="12.42578125" style="1" customWidth="1"/>
    <col min="9" max="12" width="17.42578125" style="1" customWidth="1"/>
    <col min="13" max="13" width="18.42578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0" t="s">
        <v>17</v>
      </c>
      <c r="C2" s="420"/>
      <c r="D2" s="42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62" t="str">
        <f>"Bond Performance Index Total Returns (%)  - as at "&amp;TEXT(Map!$N$16,"mmmm  yyyy")</f>
        <v>Bond Performance Index Total Returns (%)  - as at November  2021</v>
      </c>
      <c r="C4" s="463"/>
      <c r="D4" s="463"/>
      <c r="E4" s="463"/>
      <c r="F4" s="463"/>
      <c r="G4" s="463"/>
      <c r="H4" s="463"/>
      <c r="I4" s="463"/>
      <c r="J4" s="464"/>
      <c r="L4" s="465" t="str">
        <f>"Bond Performance, Index Total Returns  (US$- terms),(%) - as at "&amp;TEXT(Map!$N$16,"mmmm  yyyy")</f>
        <v>Bond Performance, Index Total Returns  (US$- terms),(%) - as at November  2021</v>
      </c>
      <c r="M4" s="466"/>
      <c r="N4" s="466"/>
      <c r="O4" s="466"/>
      <c r="P4" s="466"/>
      <c r="Q4" s="466"/>
      <c r="R4" s="466"/>
      <c r="S4" s="466"/>
      <c r="T4" s="467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125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0" t="s">
        <v>12</v>
      </c>
      <c r="R5" s="208" t="s">
        <v>13</v>
      </c>
      <c r="S5" s="208" t="s">
        <v>21</v>
      </c>
      <c r="T5" s="209" t="s">
        <v>125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61"/>
      <c r="R6" s="214"/>
      <c r="S6" s="214"/>
      <c r="T6" s="215"/>
    </row>
    <row r="7" spans="2:22" ht="15.75">
      <c r="B7" s="216" t="s">
        <v>64</v>
      </c>
      <c r="C7" s="202">
        <f>Summary!D10</f>
        <v>0.33966573043484605</v>
      </c>
      <c r="D7" s="202">
        <f>Summary!E10</f>
        <v>-1.8968334840342993</v>
      </c>
      <c r="E7" s="202">
        <f>Summary!F10</f>
        <v>-0.46234579959163469</v>
      </c>
      <c r="F7" s="202">
        <f>Summary!G10</f>
        <v>4.7258151372435275</v>
      </c>
      <c r="G7" s="202">
        <f>Summary!H10</f>
        <v>2.2090146936270871</v>
      </c>
      <c r="H7" s="202">
        <f>Summary!I10</f>
        <v>9.869694918993698</v>
      </c>
      <c r="I7" s="202">
        <f>Summary!J10</f>
        <v>10.740507858072569</v>
      </c>
      <c r="J7" s="217">
        <f>Summary!K10</f>
        <v>9.358694758114261</v>
      </c>
      <c r="L7" s="216" t="s">
        <v>67</v>
      </c>
      <c r="M7" s="202">
        <f>Summary!D30</f>
        <v>-3.732434842803789</v>
      </c>
      <c r="N7" s="202">
        <f>Summary!E30</f>
        <v>-10.305993924726376</v>
      </c>
      <c r="O7" s="202">
        <f>Summary!F30</f>
        <v>-13.925014192002349</v>
      </c>
      <c r="P7" s="202">
        <f>Summary!G30</f>
        <v>1.9715207274625168</v>
      </c>
      <c r="Q7" s="202">
        <f>Summary!H30</f>
        <v>-5.455101176613109</v>
      </c>
      <c r="R7" s="202">
        <f>Summary!I30</f>
        <v>5.0102648317837506</v>
      </c>
      <c r="S7" s="202">
        <f>Summary!J30</f>
        <v>8.1150975751860255</v>
      </c>
      <c r="T7" s="217">
        <f>Summary!K30</f>
        <v>2.2464716384863914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0.33654206522280017</v>
      </c>
      <c r="D9" s="202">
        <f>Summary!E11</f>
        <v>-1.9220544983339138</v>
      </c>
      <c r="E9" s="202">
        <f>Summary!F11</f>
        <v>-0.49587111414156615</v>
      </c>
      <c r="F9" s="202">
        <f>Summary!G11</f>
        <v>4.7629784776368256</v>
      </c>
      <c r="G9" s="202">
        <f>Summary!H11</f>
        <v>2.1908665312770248</v>
      </c>
      <c r="H9" s="202">
        <f>Summary!I11</f>
        <v>9.9221792556194899</v>
      </c>
      <c r="I9" s="202">
        <f>Summary!J11</f>
        <v>10.834924832875492</v>
      </c>
      <c r="J9" s="217">
        <f>Summary!K11</f>
        <v>9.4131002555400087</v>
      </c>
      <c r="L9" s="216" t="s">
        <v>68</v>
      </c>
      <c r="M9" s="202">
        <f>Summary!D31</f>
        <v>-3.735431739814965</v>
      </c>
      <c r="N9" s="202">
        <f>Summary!E31</f>
        <v>-10.329053056150494</v>
      </c>
      <c r="O9" s="202">
        <f>Summary!F31</f>
        <v>-13.95400514017442</v>
      </c>
      <c r="P9" s="202">
        <f>Summary!G31</f>
        <v>2.0077066700617596</v>
      </c>
      <c r="Q9" s="202">
        <f>Summary!H31</f>
        <v>-5.4718885038205993</v>
      </c>
      <c r="R9" s="202">
        <f>Summary!I31</f>
        <v>5.0604278370843359</v>
      </c>
      <c r="S9" s="202">
        <f>Summary!J31</f>
        <v>8.2072761342428144</v>
      </c>
      <c r="T9" s="217">
        <f>Summary!K31</f>
        <v>2.2973388343853873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1.6628705031539459</v>
      </c>
      <c r="D11" s="202">
        <f>Summary!E12</f>
        <v>1.8093285136496551</v>
      </c>
      <c r="E11" s="202">
        <f>Summary!F12</f>
        <v>3.583078924341021</v>
      </c>
      <c r="F11" s="202">
        <f>Summary!G12</f>
        <v>5.8560474608109425</v>
      </c>
      <c r="G11" s="202">
        <f>Summary!H12</f>
        <v>5.4912669185821494</v>
      </c>
      <c r="H11" s="202">
        <f>Summary!I12</f>
        <v>9.4595161609589251</v>
      </c>
      <c r="I11" s="202">
        <f>Summary!J12</f>
        <v>10.213625527715076</v>
      </c>
      <c r="J11" s="217">
        <f>Summary!K12</f>
        <v>9.1712698842272076</v>
      </c>
      <c r="L11" s="216" t="s">
        <v>69</v>
      </c>
      <c r="M11" s="202">
        <f>Summary!D32</f>
        <v>-2.4629298993025461</v>
      </c>
      <c r="N11" s="202">
        <f>Summary!E32</f>
        <v>-6.917514953641235</v>
      </c>
      <c r="O11" s="202">
        <f>Summary!F32</f>
        <v>-10.426741317309695</v>
      </c>
      <c r="P11" s="202">
        <f>Summary!G32</f>
        <v>3.0720278818681779</v>
      </c>
      <c r="Q11" s="202">
        <f>Summary!H32</f>
        <v>-2.4189677645906849</v>
      </c>
      <c r="R11" s="202">
        <f>Summary!I32</f>
        <v>4.6182278825471101</v>
      </c>
      <c r="S11" s="202">
        <f>Summary!J32</f>
        <v>7.6007064489483911</v>
      </c>
      <c r="T11" s="217">
        <f>Summary!K32</f>
        <v>2.0712360790768214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-4.0583158650123856</v>
      </c>
      <c r="N13" s="224">
        <f>Summary!E25</f>
        <v>-8.5717523086510479</v>
      </c>
      <c r="O13" s="224">
        <f>Summary!F25</f>
        <v>-13.525201593866253</v>
      </c>
      <c r="P13" s="224">
        <f>Summary!G25</f>
        <v>-2.6300052247590577</v>
      </c>
      <c r="Q13" s="224">
        <f>Summary!H25</f>
        <v>-7.4984734890689353</v>
      </c>
      <c r="R13" s="224">
        <f>Summary!I25</f>
        <v>-4.4229030496469202</v>
      </c>
      <c r="S13" s="224">
        <f>Summary!J25</f>
        <v>-2.3707768129899831</v>
      </c>
      <c r="T13" s="225">
        <f>Summary!K25</f>
        <v>-6.5035735250490001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74" t="str">
        <f>"Bond Performance, Index Total Returns,(%) - as at "&amp;TEXT(Map!$N$16,"mmmm  yyyy")</f>
        <v>Bond Performance, Index Total Returns,(%) - as at November  2021</v>
      </c>
      <c r="C16" s="475"/>
      <c r="D16" s="475"/>
      <c r="E16" s="475"/>
      <c r="F16" s="475"/>
      <c r="G16" s="475"/>
      <c r="H16" s="476"/>
      <c r="L16" s="474" t="str">
        <f>"Bond Performance, Index Total Returns  (US$- terms),(%) - as at "&amp;TEXT(Map!$N$16,"mmmm  yyyy")</f>
        <v>Bond Performance, Index Total Returns  (US$- terms),(%) - as at November  2021</v>
      </c>
      <c r="M16" s="475"/>
      <c r="N16" s="475"/>
      <c r="O16" s="475"/>
      <c r="P16" s="475"/>
      <c r="Q16" s="475"/>
      <c r="R16" s="476"/>
    </row>
    <row r="38" spans="2:20" ht="14.25" thickBot="1"/>
    <row r="39" spans="2:20" ht="16.5" thickBot="1">
      <c r="B39" s="468" t="str">
        <f>"IJG Namibia ALBI  - as at "&amp;TEXT(Map!$N$16,"mmmm  yyyy")</f>
        <v>IJG Namibia ALBI  - as at November  2021</v>
      </c>
      <c r="C39" s="469"/>
      <c r="D39" s="469"/>
      <c r="E39" s="469"/>
      <c r="F39" s="469"/>
      <c r="G39" s="470"/>
      <c r="J39" s="468" t="str">
        <f>"IJG Namibia ALBI  -Premiums- [bp] as at "&amp;TEXT(Map!$N$16,"mmmm  yyyy")</f>
        <v>IJG Namibia ALBI  -Premiums- [bp] as at November  2021</v>
      </c>
      <c r="K39" s="469"/>
      <c r="L39" s="469"/>
      <c r="M39" s="469"/>
      <c r="N39" s="470"/>
      <c r="P39" s="468" t="str">
        <f>"IJG Namibia GOVI  -Weights [%] as at "&amp;TEXT(Map!$N$16,"mmmm  yyyy")</f>
        <v>IJG Namibia GOVI  -Weights [%] as at November  2021</v>
      </c>
      <c r="Q39" s="469"/>
      <c r="R39" s="469"/>
      <c r="S39" s="469"/>
      <c r="T39" s="470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131</v>
      </c>
      <c r="K41" s="236" t="s">
        <v>131</v>
      </c>
      <c r="L41" s="236" t="s">
        <v>131</v>
      </c>
      <c r="M41" s="236" t="s">
        <v>131</v>
      </c>
      <c r="N41" s="237" t="s">
        <v>131</v>
      </c>
      <c r="P41" s="235" t="s">
        <v>131</v>
      </c>
      <c r="Q41" s="236" t="s">
        <v>131</v>
      </c>
      <c r="R41" s="236" t="s">
        <v>131</v>
      </c>
      <c r="S41" s="236" t="s">
        <v>131</v>
      </c>
      <c r="T41" s="237" t="s">
        <v>131</v>
      </c>
    </row>
    <row r="42" spans="2:20" ht="15.75">
      <c r="B42" s="216" t="s">
        <v>76</v>
      </c>
      <c r="C42" s="202">
        <v>250.7406956390702</v>
      </c>
      <c r="D42" s="202">
        <v>249.89189849674375</v>
      </c>
      <c r="E42" s="202">
        <v>255.58878937741898</v>
      </c>
      <c r="F42" s="202">
        <v>251.90536953405669</v>
      </c>
      <c r="G42" s="217">
        <v>239.42587155848219</v>
      </c>
      <c r="J42" s="238">
        <v>161.148</v>
      </c>
      <c r="K42" s="239">
        <v>149</v>
      </c>
      <c r="L42" s="239">
        <v>82.443999999999988</v>
      </c>
      <c r="M42" s="239">
        <v>38</v>
      </c>
      <c r="N42" s="240">
        <v>22.916</v>
      </c>
      <c r="P42" s="241">
        <v>12.198712833566335</v>
      </c>
      <c r="Q42" s="242">
        <v>12.128797400697087</v>
      </c>
      <c r="R42" s="242">
        <v>11.857864687454699</v>
      </c>
      <c r="S42" s="242">
        <v>11.040572498607084</v>
      </c>
      <c r="T42" s="243">
        <v>10.677398394820289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5.75">
      <c r="B44" s="216" t="s">
        <v>77</v>
      </c>
      <c r="C44" s="202">
        <v>251.58053933415579</v>
      </c>
      <c r="D44" s="202">
        <v>250.73670484938407</v>
      </c>
      <c r="E44" s="202">
        <v>256.51081703162521</v>
      </c>
      <c r="F44" s="202">
        <v>252.83427145294121</v>
      </c>
      <c r="G44" s="217">
        <v>240.14259902686837</v>
      </c>
      <c r="J44" s="235" t="s">
        <v>74</v>
      </c>
      <c r="K44" s="236" t="s">
        <v>74</v>
      </c>
      <c r="L44" s="236" t="s">
        <v>74</v>
      </c>
      <c r="M44" s="236" t="s">
        <v>74</v>
      </c>
      <c r="N44" s="237" t="s">
        <v>74</v>
      </c>
      <c r="O44" s="247"/>
      <c r="P44" s="248" t="s">
        <v>74</v>
      </c>
      <c r="Q44" s="249" t="s">
        <v>74</v>
      </c>
      <c r="R44" s="249" t="s">
        <v>74</v>
      </c>
      <c r="S44" s="249" t="s">
        <v>74</v>
      </c>
      <c r="T44" s="250" t="s">
        <v>74</v>
      </c>
    </row>
    <row r="45" spans="2:20" ht="15.75">
      <c r="B45" s="216"/>
      <c r="C45" s="202"/>
      <c r="D45" s="202"/>
      <c r="E45" s="202"/>
      <c r="F45" s="202"/>
      <c r="G45" s="217"/>
      <c r="J45" s="238">
        <v>-53</v>
      </c>
      <c r="K45" s="239">
        <v>-55.116</v>
      </c>
      <c r="L45" s="239">
        <v>-33</v>
      </c>
      <c r="M45" s="239">
        <v>9</v>
      </c>
      <c r="N45" s="240">
        <v>-2</v>
      </c>
      <c r="P45" s="241">
        <v>11.308820185821574</v>
      </c>
      <c r="Q45" s="242">
        <v>11.704209826173424</v>
      </c>
      <c r="R45" s="242">
        <v>12.053532006013224</v>
      </c>
      <c r="S45" s="242">
        <v>11.92200200730084</v>
      </c>
      <c r="T45" s="243">
        <v>13.675333072762308</v>
      </c>
    </row>
    <row r="46" spans="2:20" ht="15.75">
      <c r="B46" s="216" t="s">
        <v>78</v>
      </c>
      <c r="C46" s="202">
        <v>248.18034461112234</v>
      </c>
      <c r="D46" s="202">
        <v>244.12092967945745</v>
      </c>
      <c r="E46" s="202">
        <v>243.76974903419443</v>
      </c>
      <c r="F46" s="202">
        <v>239.59545051986512</v>
      </c>
      <c r="G46" s="217">
        <v>234.45079479564114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110</v>
      </c>
      <c r="K47" s="236" t="s">
        <v>110</v>
      </c>
      <c r="L47" s="236" t="s">
        <v>110</v>
      </c>
      <c r="M47" s="236" t="s">
        <v>110</v>
      </c>
      <c r="N47" s="237" t="s">
        <v>110</v>
      </c>
      <c r="O47" s="247"/>
      <c r="P47" s="248" t="s">
        <v>110</v>
      </c>
      <c r="Q47" s="249" t="s">
        <v>110</v>
      </c>
      <c r="R47" s="249" t="s">
        <v>110</v>
      </c>
      <c r="S47" s="249" t="s">
        <v>110</v>
      </c>
      <c r="T47" s="250" t="s">
        <v>110</v>
      </c>
    </row>
    <row r="48" spans="2:20" ht="15.75">
      <c r="B48" s="256"/>
      <c r="C48" s="211"/>
      <c r="D48" s="211"/>
      <c r="E48" s="211"/>
      <c r="F48" s="211"/>
      <c r="G48" s="212"/>
      <c r="J48" s="238">
        <v>-15</v>
      </c>
      <c r="K48" s="239">
        <v>-17</v>
      </c>
      <c r="L48" s="239">
        <v>-22</v>
      </c>
      <c r="M48" s="239">
        <v>23</v>
      </c>
      <c r="N48" s="240">
        <v>24</v>
      </c>
      <c r="P48" s="241">
        <v>10.255821603094248</v>
      </c>
      <c r="Q48" s="242">
        <v>10.570218903974791</v>
      </c>
      <c r="R48" s="242">
        <v>10.888513487049783</v>
      </c>
      <c r="S48" s="242">
        <v>10.902958002531133</v>
      </c>
      <c r="T48" s="243">
        <v>12.381042218469014</v>
      </c>
    </row>
    <row r="49" spans="2:20" ht="15.75">
      <c r="B49" s="216" t="s">
        <v>79</v>
      </c>
      <c r="C49" s="202">
        <v>4.4152014871747074</v>
      </c>
      <c r="D49" s="202">
        <v>4.755801265691046</v>
      </c>
      <c r="E49" s="202">
        <v>4.9004930218954872</v>
      </c>
      <c r="F49" s="202">
        <v>5.0360630264880886</v>
      </c>
      <c r="G49" s="217">
        <v>5.0594182670867784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136</v>
      </c>
      <c r="K50" s="236" t="s">
        <v>88</v>
      </c>
      <c r="L50" s="236" t="s">
        <v>88</v>
      </c>
      <c r="M50" s="236" t="s">
        <v>88</v>
      </c>
      <c r="N50" s="237" t="s">
        <v>88</v>
      </c>
      <c r="O50" s="247"/>
      <c r="P50" s="248" t="s">
        <v>136</v>
      </c>
      <c r="Q50" s="249" t="s">
        <v>88</v>
      </c>
      <c r="R50" s="249" t="s">
        <v>88</v>
      </c>
      <c r="S50" s="249" t="s">
        <v>88</v>
      </c>
      <c r="T50" s="250" t="s">
        <v>88</v>
      </c>
    </row>
    <row r="51" spans="2:20" ht="15.75">
      <c r="B51" s="216" t="s">
        <v>80</v>
      </c>
      <c r="C51" s="202">
        <v>4.4218729115305466</v>
      </c>
      <c r="D51" s="202">
        <v>4.7890334777085419</v>
      </c>
      <c r="E51" s="202">
        <v>4.9345719603562177</v>
      </c>
      <c r="F51" s="202">
        <v>5.102684009576909</v>
      </c>
      <c r="G51" s="217">
        <v>5.15008075673604</v>
      </c>
      <c r="J51" s="238">
        <v>45.800000000000004</v>
      </c>
      <c r="K51" s="239">
        <v>71</v>
      </c>
      <c r="L51" s="239">
        <v>74</v>
      </c>
      <c r="M51" s="239">
        <v>76</v>
      </c>
      <c r="N51" s="240">
        <v>99</v>
      </c>
      <c r="P51" s="241">
        <v>9.1268951701487726</v>
      </c>
      <c r="Q51" s="242">
        <v>11.772283482848048</v>
      </c>
      <c r="R51" s="242">
        <v>11.831713423130532</v>
      </c>
      <c r="S51" s="242">
        <v>12.352066005800525</v>
      </c>
      <c r="T51" s="243">
        <v>13.865744794007382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5.75">
      <c r="B53" s="216" t="s">
        <v>81</v>
      </c>
      <c r="C53" s="202">
        <v>1.7460184580062126</v>
      </c>
      <c r="D53" s="202">
        <v>1.1971132843630963</v>
      </c>
      <c r="E53" s="202">
        <v>1.3494831282397106</v>
      </c>
      <c r="F53" s="202">
        <v>1.3747359692095666</v>
      </c>
      <c r="G53" s="217">
        <v>1.6050491181218227</v>
      </c>
      <c r="J53" s="235" t="s">
        <v>88</v>
      </c>
      <c r="K53" s="236" t="s">
        <v>89</v>
      </c>
      <c r="L53" s="236" t="s">
        <v>89</v>
      </c>
      <c r="M53" s="236" t="s">
        <v>89</v>
      </c>
      <c r="N53" s="237" t="s">
        <v>89</v>
      </c>
      <c r="O53" s="247"/>
      <c r="P53" s="235" t="s">
        <v>88</v>
      </c>
      <c r="Q53" s="236" t="s">
        <v>89</v>
      </c>
      <c r="R53" s="236" t="s">
        <v>89</v>
      </c>
      <c r="S53" s="236" t="s">
        <v>89</v>
      </c>
      <c r="T53" s="250" t="s">
        <v>89</v>
      </c>
    </row>
    <row r="54" spans="2:20" ht="15.75">
      <c r="B54" s="216"/>
      <c r="C54" s="202"/>
      <c r="D54" s="202"/>
      <c r="E54" s="202"/>
      <c r="F54" s="202"/>
      <c r="G54" s="217"/>
      <c r="J54" s="238">
        <v>71</v>
      </c>
      <c r="K54" s="239">
        <v>92</v>
      </c>
      <c r="L54" s="239">
        <v>79.388000000000005</v>
      </c>
      <c r="M54" s="239">
        <v>26</v>
      </c>
      <c r="N54" s="240">
        <v>38</v>
      </c>
      <c r="P54" s="241">
        <v>11.42570744878692</v>
      </c>
      <c r="Q54" s="242">
        <v>13.649577794413098</v>
      </c>
      <c r="R54" s="242">
        <v>13.382306473654518</v>
      </c>
      <c r="S54" s="242">
        <v>13.005178775539832</v>
      </c>
      <c r="T54" s="243">
        <v>12.124571065134312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5.75">
      <c r="B56" s="218" t="s">
        <v>82</v>
      </c>
      <c r="C56" s="202">
        <v>99.750715202281469</v>
      </c>
      <c r="D56" s="202">
        <v>99.079068822634895</v>
      </c>
      <c r="E56" s="202">
        <v>99.050286304389019</v>
      </c>
      <c r="F56" s="202">
        <v>98.212969025407318</v>
      </c>
      <c r="G56" s="217">
        <v>97.442547799525414</v>
      </c>
      <c r="J56" s="235" t="s">
        <v>89</v>
      </c>
      <c r="K56" s="236" t="s">
        <v>111</v>
      </c>
      <c r="L56" s="236" t="s">
        <v>111</v>
      </c>
      <c r="M56" s="236" t="s">
        <v>111</v>
      </c>
      <c r="N56" s="237" t="s">
        <v>111</v>
      </c>
      <c r="P56" s="248" t="s">
        <v>89</v>
      </c>
      <c r="Q56" s="249" t="s">
        <v>111</v>
      </c>
      <c r="R56" s="249" t="s">
        <v>111</v>
      </c>
      <c r="S56" s="249" t="s">
        <v>111</v>
      </c>
      <c r="T56" s="250" t="s">
        <v>111</v>
      </c>
    </row>
    <row r="57" spans="2:20" ht="15.75">
      <c r="B57" s="216"/>
      <c r="C57" s="202"/>
      <c r="D57" s="202"/>
      <c r="E57" s="202"/>
      <c r="F57" s="202"/>
      <c r="G57" s="217"/>
      <c r="J57" s="238">
        <v>82</v>
      </c>
      <c r="K57" s="239">
        <v>110.00000000000001</v>
      </c>
      <c r="L57" s="239">
        <v>102</v>
      </c>
      <c r="M57" s="239">
        <v>49</v>
      </c>
      <c r="N57" s="240">
        <v>67</v>
      </c>
      <c r="P57" s="241">
        <v>13.496970046899095</v>
      </c>
      <c r="Q57" s="242">
        <v>10.179415083176</v>
      </c>
      <c r="R57" s="242">
        <v>10.298656791266811</v>
      </c>
      <c r="S57" s="242">
        <v>10.386074010148976</v>
      </c>
      <c r="T57" s="243">
        <v>9.7053324145903357</v>
      </c>
    </row>
    <row r="58" spans="2:20" ht="15.75">
      <c r="B58" s="216" t="s">
        <v>83</v>
      </c>
      <c r="C58" s="202">
        <v>0.24928479771852532</v>
      </c>
      <c r="D58" s="202">
        <v>0.92093117736509278</v>
      </c>
      <c r="E58" s="202">
        <v>0.9497136956109643</v>
      </c>
      <c r="F58" s="202">
        <v>1.7870309745926849</v>
      </c>
      <c r="G58" s="217">
        <v>2.5574522004745956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111</v>
      </c>
      <c r="K59" s="236" t="s">
        <v>112</v>
      </c>
      <c r="L59" s="236" t="s">
        <v>112</v>
      </c>
      <c r="M59" s="236" t="s">
        <v>112</v>
      </c>
      <c r="N59" s="237" t="s">
        <v>112</v>
      </c>
      <c r="P59" s="248" t="s">
        <v>111</v>
      </c>
      <c r="Q59" s="249" t="s">
        <v>112</v>
      </c>
      <c r="R59" s="249" t="s">
        <v>112</v>
      </c>
      <c r="S59" s="249" t="s">
        <v>112</v>
      </c>
      <c r="T59" s="250" t="s">
        <v>112</v>
      </c>
    </row>
    <row r="60" spans="2:20" ht="15.75">
      <c r="J60" s="238">
        <v>169.124</v>
      </c>
      <c r="K60" s="239">
        <v>130.21100000000001</v>
      </c>
      <c r="L60" s="239">
        <v>131.59099999999998</v>
      </c>
      <c r="M60" s="239">
        <v>90</v>
      </c>
      <c r="N60" s="240">
        <v>83</v>
      </c>
      <c r="P60" s="241">
        <v>9.6673966486866192</v>
      </c>
      <c r="Q60" s="242">
        <v>9.1905177900566351</v>
      </c>
      <c r="R60" s="242">
        <v>8.8154234854850166</v>
      </c>
      <c r="S60" s="242">
        <v>8.9967406302077197</v>
      </c>
      <c r="T60" s="243">
        <v>8.3584683758229001</v>
      </c>
    </row>
    <row r="61" spans="2:20" ht="16.5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6.5" thickBot="1">
      <c r="B62" s="468" t="str">
        <f>"IJG Namibia ALBI  -Yields-[%] as at "&amp;TEXT(Map!$N$16,"mmmm  yyyy")</f>
        <v>IJG Namibia ALBI  -Yields-[%] as at November  2021</v>
      </c>
      <c r="C62" s="469"/>
      <c r="D62" s="469"/>
      <c r="E62" s="469"/>
      <c r="F62" s="470"/>
      <c r="J62" s="235" t="s">
        <v>112</v>
      </c>
      <c r="K62" s="236" t="s">
        <v>113</v>
      </c>
      <c r="L62" s="236" t="s">
        <v>113</v>
      </c>
      <c r="M62" s="236" t="s">
        <v>113</v>
      </c>
      <c r="N62" s="237" t="s">
        <v>113</v>
      </c>
      <c r="P62" s="248" t="s">
        <v>112</v>
      </c>
      <c r="Q62" s="249" t="s">
        <v>113</v>
      </c>
      <c r="R62" s="249" t="s">
        <v>113</v>
      </c>
      <c r="S62" s="249" t="s">
        <v>113</v>
      </c>
      <c r="T62" s="250" t="s">
        <v>113</v>
      </c>
    </row>
    <row r="63" spans="2:20" ht="16.5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143</v>
      </c>
      <c r="K63" s="239">
        <v>187</v>
      </c>
      <c r="L63" s="239">
        <v>175</v>
      </c>
      <c r="M63" s="239">
        <v>100</v>
      </c>
      <c r="N63" s="240">
        <v>85</v>
      </c>
      <c r="P63" s="241">
        <v>8.8670729269886071</v>
      </c>
      <c r="Q63" s="242">
        <v>7.0780601462159947</v>
      </c>
      <c r="R63" s="242">
        <v>6.9681422346344464</v>
      </c>
      <c r="S63" s="242">
        <v>7.5259194204491884</v>
      </c>
      <c r="T63" s="243">
        <v>6.8699209630002676</v>
      </c>
    </row>
    <row r="64" spans="2:20" ht="15.75">
      <c r="B64" s="261" t="s">
        <v>131</v>
      </c>
      <c r="C64" s="262" t="s">
        <v>131</v>
      </c>
      <c r="D64" s="262" t="s">
        <v>131</v>
      </c>
      <c r="E64" s="262" t="s">
        <v>131</v>
      </c>
      <c r="F64" s="263" t="s">
        <v>131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0"/>
    </row>
    <row r="65" spans="2:20" ht="15.75">
      <c r="B65" s="264">
        <v>6.6114800000000002</v>
      </c>
      <c r="C65" s="242">
        <v>7.0650000000000004</v>
      </c>
      <c r="D65" s="242">
        <v>5.6944400000000002</v>
      </c>
      <c r="E65" s="242">
        <v>5.3549999999999995</v>
      </c>
      <c r="F65" s="265">
        <v>4.6391600000000004</v>
      </c>
      <c r="J65" s="235" t="s">
        <v>113</v>
      </c>
      <c r="K65" s="236" t="s">
        <v>114</v>
      </c>
      <c r="L65" s="236" t="s">
        <v>114</v>
      </c>
      <c r="M65" s="236" t="s">
        <v>114</v>
      </c>
      <c r="N65" s="237" t="s">
        <v>114</v>
      </c>
      <c r="P65" s="248" t="s">
        <v>113</v>
      </c>
      <c r="Q65" s="249" t="s">
        <v>114</v>
      </c>
      <c r="R65" s="249" t="s">
        <v>114</v>
      </c>
      <c r="S65" s="249" t="s">
        <v>114</v>
      </c>
      <c r="T65" s="250" t="s">
        <v>114</v>
      </c>
    </row>
    <row r="66" spans="2:20" ht="15.75">
      <c r="B66" s="264"/>
      <c r="C66" s="242"/>
      <c r="D66" s="242"/>
      <c r="E66" s="242"/>
      <c r="F66" s="265"/>
      <c r="J66" s="238">
        <v>231.53800000000001</v>
      </c>
      <c r="K66" s="239">
        <v>251.73999999999998</v>
      </c>
      <c r="L66" s="239">
        <v>242.20100000000002</v>
      </c>
      <c r="M66" s="239">
        <v>206.99999999999997</v>
      </c>
      <c r="N66" s="240">
        <v>177.5</v>
      </c>
      <c r="P66" s="241">
        <v>6.7036294793911111</v>
      </c>
      <c r="Q66" s="242">
        <v>7.0920517819370241</v>
      </c>
      <c r="R66" s="242">
        <v>7.3994536129019632</v>
      </c>
      <c r="S66" s="242">
        <v>7.1010593883407038</v>
      </c>
      <c r="T66" s="243">
        <v>6.7343784198625007</v>
      </c>
    </row>
    <row r="67" spans="2:20" ht="15.75">
      <c r="B67" s="261" t="s">
        <v>74</v>
      </c>
      <c r="C67" s="262" t="s">
        <v>74</v>
      </c>
      <c r="D67" s="262" t="s">
        <v>74</v>
      </c>
      <c r="E67" s="262" t="s">
        <v>74</v>
      </c>
      <c r="F67" s="263" t="s">
        <v>74</v>
      </c>
      <c r="J67" s="266"/>
      <c r="K67" s="267"/>
      <c r="L67" s="267"/>
      <c r="M67" s="267"/>
      <c r="N67" s="268"/>
      <c r="P67" s="241"/>
      <c r="Q67" s="242"/>
      <c r="R67" s="242"/>
      <c r="S67" s="242"/>
      <c r="T67" s="252"/>
    </row>
    <row r="68" spans="2:20" ht="15.75">
      <c r="B68" s="264">
        <v>7.4899999999999993</v>
      </c>
      <c r="C68" s="242">
        <v>7.6238400000000013</v>
      </c>
      <c r="D68" s="242">
        <v>6.9649999999999999</v>
      </c>
      <c r="E68" s="242">
        <v>7.3999999999999995</v>
      </c>
      <c r="F68" s="265">
        <v>7.0600000000000005</v>
      </c>
      <c r="J68" s="235" t="s">
        <v>114</v>
      </c>
      <c r="K68" s="236" t="s">
        <v>118</v>
      </c>
      <c r="L68" s="236" t="s">
        <v>118</v>
      </c>
      <c r="M68" s="236" t="s">
        <v>118</v>
      </c>
      <c r="N68" s="237" t="s">
        <v>118</v>
      </c>
      <c r="P68" s="248" t="s">
        <v>114</v>
      </c>
      <c r="Q68" s="249" t="s">
        <v>118</v>
      </c>
      <c r="R68" s="249" t="s">
        <v>118</v>
      </c>
      <c r="S68" s="249" t="s">
        <v>118</v>
      </c>
      <c r="T68" s="250" t="s">
        <v>118</v>
      </c>
    </row>
    <row r="69" spans="2:20" ht="15.75">
      <c r="B69" s="264"/>
      <c r="C69" s="242"/>
      <c r="D69" s="242"/>
      <c r="E69" s="242"/>
      <c r="F69" s="265"/>
      <c r="J69" s="238">
        <v>241</v>
      </c>
      <c r="K69" s="239">
        <v>258.80200000000002</v>
      </c>
      <c r="L69" s="239">
        <v>246</v>
      </c>
      <c r="M69" s="239">
        <v>202.99999999999997</v>
      </c>
      <c r="N69" s="240">
        <v>237.72799999999998</v>
      </c>
      <c r="P69" s="264">
        <v>6.9489736566167259</v>
      </c>
      <c r="Q69" s="242">
        <v>6.6348677905079017</v>
      </c>
      <c r="R69" s="242">
        <v>6.5043937984090112</v>
      </c>
      <c r="S69" s="242">
        <v>6.7674292610740148</v>
      </c>
      <c r="T69" s="243">
        <v>5.607810281530706</v>
      </c>
    </row>
    <row r="70" spans="2:20" ht="16.5" thickBot="1">
      <c r="B70" s="261" t="s">
        <v>110</v>
      </c>
      <c r="C70" s="262" t="s">
        <v>110</v>
      </c>
      <c r="D70" s="262" t="s">
        <v>110</v>
      </c>
      <c r="E70" s="262" t="s">
        <v>110</v>
      </c>
      <c r="F70" s="263" t="s">
        <v>110</v>
      </c>
      <c r="J70" s="266"/>
      <c r="K70" s="267"/>
      <c r="L70" s="267"/>
      <c r="M70" s="267"/>
      <c r="N70" s="268"/>
      <c r="P70" s="269"/>
      <c r="Q70" s="270"/>
      <c r="R70" s="270"/>
      <c r="S70" s="270"/>
      <c r="T70" s="271"/>
    </row>
    <row r="71" spans="2:20" ht="16.5" thickBot="1">
      <c r="B71" s="264">
        <v>7.8699999999999992</v>
      </c>
      <c r="C71" s="242">
        <v>8.0050000000000008</v>
      </c>
      <c r="D71" s="242">
        <v>7.0750000000000002</v>
      </c>
      <c r="E71" s="242">
        <v>7.54</v>
      </c>
      <c r="F71" s="265">
        <v>7.32</v>
      </c>
      <c r="J71" s="235"/>
      <c r="K71" s="236" t="s">
        <v>145</v>
      </c>
      <c r="L71" s="236" t="s">
        <v>145</v>
      </c>
      <c r="M71" s="236" t="s">
        <v>145</v>
      </c>
      <c r="N71" s="237" t="s">
        <v>145</v>
      </c>
    </row>
    <row r="72" spans="2:20" ht="16.5" thickBot="1">
      <c r="B72" s="264"/>
      <c r="C72" s="242"/>
      <c r="D72" s="242"/>
      <c r="E72" s="242"/>
      <c r="F72" s="265"/>
      <c r="J72" s="238"/>
      <c r="K72" s="239">
        <v>154</v>
      </c>
      <c r="L72" s="239">
        <v>154</v>
      </c>
      <c r="M72" s="239">
        <v>154</v>
      </c>
      <c r="N72" s="240">
        <v>154</v>
      </c>
      <c r="P72" s="468" t="str">
        <f>"IJG Namibia OTHI  -Weights [%] as at "&amp;TEXT(Map!$N$16,"mmmm  yyyy")</f>
        <v>IJG Namibia OTHI  -Weights [%] as at November  2021</v>
      </c>
      <c r="Q72" s="469"/>
      <c r="R72" s="469"/>
      <c r="S72" s="469"/>
      <c r="T72" s="470"/>
    </row>
    <row r="73" spans="2:20" ht="16.5" thickBot="1">
      <c r="B73" s="261" t="s">
        <v>136</v>
      </c>
      <c r="C73" s="262" t="s">
        <v>88</v>
      </c>
      <c r="D73" s="262" t="s">
        <v>88</v>
      </c>
      <c r="E73" s="262" t="s">
        <v>88</v>
      </c>
      <c r="F73" s="263" t="s">
        <v>88</v>
      </c>
      <c r="J73" s="266"/>
      <c r="K73" s="245"/>
      <c r="L73" s="245"/>
      <c r="M73" s="245"/>
      <c r="N73" s="246"/>
      <c r="P73" s="230" t="s">
        <v>32</v>
      </c>
      <c r="Q73" s="231" t="s">
        <v>33</v>
      </c>
      <c r="R73" s="231" t="s">
        <v>34</v>
      </c>
      <c r="S73" s="231" t="s">
        <v>35</v>
      </c>
      <c r="T73" s="232" t="s">
        <v>36</v>
      </c>
    </row>
    <row r="74" spans="2:20" ht="15.75">
      <c r="B74" s="264">
        <v>8.477999999999998</v>
      </c>
      <c r="C74" s="242">
        <v>8.8850000000000016</v>
      </c>
      <c r="D74" s="242">
        <v>8.0350000000000001</v>
      </c>
      <c r="E74" s="242">
        <v>8.07</v>
      </c>
      <c r="F74" s="265">
        <v>8.07</v>
      </c>
      <c r="J74" s="235"/>
      <c r="K74" s="236"/>
      <c r="L74" s="236"/>
      <c r="M74" s="236" t="s">
        <v>146</v>
      </c>
      <c r="N74" s="237" t="s">
        <v>146</v>
      </c>
      <c r="O74" s="247"/>
      <c r="P74" s="235"/>
      <c r="Q74" s="236"/>
      <c r="R74" s="236" t="s">
        <v>145</v>
      </c>
      <c r="S74" s="236" t="s">
        <v>145</v>
      </c>
      <c r="T74" s="237" t="s">
        <v>145</v>
      </c>
    </row>
    <row r="75" spans="2:20" ht="15.75">
      <c r="B75" s="264"/>
      <c r="C75" s="242"/>
      <c r="D75" s="242"/>
      <c r="E75" s="242"/>
      <c r="F75" s="265"/>
      <c r="J75" s="238"/>
      <c r="K75" s="239"/>
      <c r="L75" s="239"/>
      <c r="M75" s="239">
        <v>150</v>
      </c>
      <c r="N75" s="240">
        <v>150</v>
      </c>
      <c r="P75" s="241"/>
      <c r="Q75" s="242"/>
      <c r="R75" s="242">
        <v>72.428757619190236</v>
      </c>
      <c r="S75" s="242">
        <v>39.640094782847143</v>
      </c>
      <c r="T75" s="243">
        <v>31.618563629629275</v>
      </c>
    </row>
    <row r="76" spans="2:20" ht="15.75">
      <c r="B76" s="261" t="s">
        <v>88</v>
      </c>
      <c r="C76" s="262" t="s">
        <v>89</v>
      </c>
      <c r="D76" s="262" t="s">
        <v>89</v>
      </c>
      <c r="E76" s="262" t="s">
        <v>89</v>
      </c>
      <c r="F76" s="263" t="s">
        <v>89</v>
      </c>
      <c r="J76" s="244"/>
      <c r="K76" s="245"/>
      <c r="L76" s="245"/>
      <c r="M76" s="245"/>
      <c r="N76" s="246"/>
      <c r="P76" s="241"/>
      <c r="Q76" s="242"/>
      <c r="R76" s="242"/>
      <c r="S76" s="242"/>
      <c r="T76" s="243"/>
    </row>
    <row r="77" spans="2:20" ht="15.75">
      <c r="B77" s="264">
        <v>8.73</v>
      </c>
      <c r="C77" s="242">
        <v>10.545</v>
      </c>
      <c r="D77" s="242">
        <v>9.5538799999999995</v>
      </c>
      <c r="E77" s="242">
        <v>9.1549999999999994</v>
      </c>
      <c r="F77" s="265">
        <v>9.3500000000000014</v>
      </c>
      <c r="J77" s="235" t="s">
        <v>147</v>
      </c>
      <c r="K77" s="236" t="s">
        <v>147</v>
      </c>
      <c r="L77" s="236" t="s">
        <v>147</v>
      </c>
      <c r="M77" s="236" t="s">
        <v>147</v>
      </c>
      <c r="N77" s="237" t="s">
        <v>147</v>
      </c>
      <c r="P77" s="248"/>
      <c r="Q77" s="249"/>
      <c r="R77" s="249"/>
      <c r="S77" s="249" t="s">
        <v>146</v>
      </c>
      <c r="T77" s="250" t="s">
        <v>146</v>
      </c>
    </row>
    <row r="78" spans="2:20" ht="15.75">
      <c r="B78" s="264"/>
      <c r="C78" s="242"/>
      <c r="D78" s="242"/>
      <c r="E78" s="242"/>
      <c r="F78" s="265"/>
      <c r="J78" s="238">
        <v>130</v>
      </c>
      <c r="K78" s="239">
        <v>130</v>
      </c>
      <c r="L78" s="239">
        <v>130</v>
      </c>
      <c r="M78" s="239">
        <v>130</v>
      </c>
      <c r="N78" s="240">
        <v>130</v>
      </c>
      <c r="P78" s="241"/>
      <c r="Q78" s="242"/>
      <c r="R78" s="242"/>
      <c r="S78" s="242">
        <v>44.954956800389986</v>
      </c>
      <c r="T78" s="243">
        <v>35.753515067447559</v>
      </c>
    </row>
    <row r="79" spans="2:20" ht="15.75">
      <c r="B79" s="261" t="s">
        <v>89</v>
      </c>
      <c r="C79" s="262" t="s">
        <v>111</v>
      </c>
      <c r="D79" s="262" t="s">
        <v>111</v>
      </c>
      <c r="E79" s="262" t="s">
        <v>111</v>
      </c>
      <c r="F79" s="263" t="s">
        <v>111</v>
      </c>
      <c r="J79" s="244"/>
      <c r="K79" s="245"/>
      <c r="L79" s="245"/>
      <c r="M79" s="245"/>
      <c r="N79" s="246"/>
      <c r="P79" s="251"/>
      <c r="Q79" s="211"/>
      <c r="R79" s="211"/>
      <c r="S79" s="211"/>
      <c r="T79" s="252"/>
    </row>
    <row r="80" spans="2:20" ht="15.75">
      <c r="B80" s="264">
        <v>10.565</v>
      </c>
      <c r="C80" s="242">
        <v>11.06</v>
      </c>
      <c r="D80" s="242">
        <v>10.11</v>
      </c>
      <c r="E80" s="242">
        <v>9.76</v>
      </c>
      <c r="F80" s="265">
        <v>10.125</v>
      </c>
      <c r="J80" s="235" t="s">
        <v>148</v>
      </c>
      <c r="K80" s="236" t="s">
        <v>148</v>
      </c>
      <c r="L80" s="236" t="s">
        <v>148</v>
      </c>
      <c r="M80" s="236" t="s">
        <v>148</v>
      </c>
      <c r="N80" s="237"/>
      <c r="P80" s="248" t="s">
        <v>147</v>
      </c>
      <c r="Q80" s="249" t="s">
        <v>147</v>
      </c>
      <c r="R80" s="249" t="s">
        <v>147</v>
      </c>
      <c r="S80" s="249" t="s">
        <v>147</v>
      </c>
      <c r="T80" s="250" t="s">
        <v>147</v>
      </c>
    </row>
    <row r="81" spans="2:20" ht="15.75">
      <c r="B81" s="264"/>
      <c r="C81" s="242"/>
      <c r="D81" s="242"/>
      <c r="E81" s="242"/>
      <c r="F81" s="265"/>
      <c r="J81" s="238">
        <v>95</v>
      </c>
      <c r="K81" s="239">
        <v>75</v>
      </c>
      <c r="L81" s="239">
        <v>75</v>
      </c>
      <c r="M81" s="239">
        <v>75</v>
      </c>
      <c r="N81" s="240"/>
      <c r="P81" s="241">
        <v>50.617815988044356</v>
      </c>
      <c r="Q81" s="242">
        <v>14.246505658243677</v>
      </c>
      <c r="R81" s="242">
        <v>13.765855836034193</v>
      </c>
      <c r="S81" s="242">
        <v>7.8463864783947663</v>
      </c>
      <c r="T81" s="243">
        <v>6.2533692108836805</v>
      </c>
    </row>
    <row r="82" spans="2:20" ht="15.75">
      <c r="B82" s="261" t="s">
        <v>111</v>
      </c>
      <c r="C82" s="262" t="s">
        <v>112</v>
      </c>
      <c r="D82" s="262" t="s">
        <v>112</v>
      </c>
      <c r="E82" s="262" t="s">
        <v>112</v>
      </c>
      <c r="F82" s="263" t="s">
        <v>112</v>
      </c>
      <c r="J82" s="244"/>
      <c r="K82" s="245"/>
      <c r="L82" s="245"/>
      <c r="M82" s="245"/>
      <c r="N82" s="237" t="s">
        <v>149</v>
      </c>
      <c r="P82" s="251"/>
      <c r="Q82" s="211"/>
      <c r="R82" s="211"/>
      <c r="S82" s="211"/>
      <c r="T82" s="252"/>
    </row>
    <row r="83" spans="2:20" ht="15.75">
      <c r="B83" s="264">
        <v>11.706239999999999</v>
      </c>
      <c r="C83" s="242">
        <v>11.802110000000001</v>
      </c>
      <c r="D83" s="242">
        <v>11.275910000000001</v>
      </c>
      <c r="E83" s="242">
        <v>11.05</v>
      </c>
      <c r="F83" s="265">
        <v>11.25</v>
      </c>
      <c r="J83" s="235"/>
      <c r="K83" s="236"/>
      <c r="L83" s="236"/>
      <c r="M83" s="236"/>
      <c r="N83" s="240">
        <v>70</v>
      </c>
      <c r="P83" s="248" t="s">
        <v>148</v>
      </c>
      <c r="Q83" s="249" t="s">
        <v>148</v>
      </c>
      <c r="R83" s="249" t="s">
        <v>148</v>
      </c>
      <c r="S83" s="249" t="s">
        <v>148</v>
      </c>
      <c r="T83" s="250"/>
    </row>
    <row r="84" spans="2:20" ht="15.75">
      <c r="B84" s="264"/>
      <c r="C84" s="242"/>
      <c r="D84" s="242"/>
      <c r="E84" s="242"/>
      <c r="F84" s="265"/>
      <c r="J84" s="238"/>
      <c r="K84" s="239"/>
      <c r="L84" s="239"/>
      <c r="M84" s="239"/>
      <c r="N84" s="246"/>
      <c r="P84" s="241">
        <v>49.382184011955651</v>
      </c>
      <c r="Q84" s="242">
        <v>13.853085073858825</v>
      </c>
      <c r="R84" s="242">
        <v>13.805386544775565</v>
      </c>
      <c r="S84" s="242">
        <v>7.5585619383681095</v>
      </c>
      <c r="T84" s="243"/>
    </row>
    <row r="85" spans="2:20" ht="15.75">
      <c r="B85" s="261" t="s">
        <v>112</v>
      </c>
      <c r="C85" s="262" t="s">
        <v>113</v>
      </c>
      <c r="D85" s="262" t="s">
        <v>113</v>
      </c>
      <c r="E85" s="262" t="s">
        <v>113</v>
      </c>
      <c r="F85" s="263" t="s">
        <v>113</v>
      </c>
      <c r="J85" s="266"/>
      <c r="K85" s="267"/>
      <c r="L85" s="267"/>
      <c r="M85" s="267"/>
      <c r="N85" s="237" t="s">
        <v>150</v>
      </c>
      <c r="P85" s="251"/>
      <c r="Q85" s="211"/>
      <c r="R85" s="211"/>
      <c r="S85" s="211"/>
      <c r="T85" s="250" t="s">
        <v>149</v>
      </c>
    </row>
    <row r="86" spans="2:20" ht="15.75">
      <c r="B86" s="264">
        <v>12.015000000000001</v>
      </c>
      <c r="C86" s="242">
        <v>12.614999999999998</v>
      </c>
      <c r="D86" s="242">
        <v>11.96</v>
      </c>
      <c r="E86" s="242">
        <v>11.455</v>
      </c>
      <c r="F86" s="265">
        <v>11.785</v>
      </c>
      <c r="J86" s="235"/>
      <c r="K86" s="236"/>
      <c r="L86" s="236"/>
      <c r="M86" s="236"/>
      <c r="N86" s="240">
        <v>185</v>
      </c>
      <c r="P86" s="235"/>
      <c r="Q86" s="236"/>
      <c r="R86" s="236"/>
      <c r="S86" s="236"/>
      <c r="T86" s="243">
        <v>12.989967260570555</v>
      </c>
    </row>
    <row r="87" spans="2:20" ht="15.75">
      <c r="B87" s="264"/>
      <c r="C87" s="242"/>
      <c r="D87" s="242"/>
      <c r="E87" s="242"/>
      <c r="F87" s="265"/>
      <c r="J87" s="238"/>
      <c r="K87" s="239"/>
      <c r="L87" s="239"/>
      <c r="M87" s="239"/>
      <c r="N87" s="240"/>
      <c r="P87" s="241"/>
      <c r="Q87" s="242"/>
      <c r="R87" s="242"/>
      <c r="S87" s="242"/>
      <c r="T87" s="252"/>
    </row>
    <row r="88" spans="2:20" ht="15.75">
      <c r="B88" s="261" t="s">
        <v>113</v>
      </c>
      <c r="C88" s="262" t="s">
        <v>114</v>
      </c>
      <c r="D88" s="262" t="s">
        <v>114</v>
      </c>
      <c r="E88" s="262" t="s">
        <v>114</v>
      </c>
      <c r="F88" s="263" t="s">
        <v>114</v>
      </c>
      <c r="J88" s="266"/>
      <c r="K88" s="267"/>
      <c r="L88" s="267"/>
      <c r="M88" s="267"/>
      <c r="N88" s="268"/>
      <c r="P88" s="241"/>
      <c r="Q88" s="242"/>
      <c r="R88" s="242"/>
      <c r="S88" s="242"/>
      <c r="T88" s="250" t="s">
        <v>150</v>
      </c>
    </row>
    <row r="89" spans="2:20" ht="15.75">
      <c r="B89" s="264">
        <v>13.11538</v>
      </c>
      <c r="C89" s="242">
        <v>13.3874</v>
      </c>
      <c r="D89" s="242">
        <v>12.757010000000001</v>
      </c>
      <c r="E89" s="242">
        <v>12.635</v>
      </c>
      <c r="F89" s="265">
        <v>12.68</v>
      </c>
      <c r="J89" s="235"/>
      <c r="K89" s="236"/>
      <c r="L89" s="236"/>
      <c r="M89" s="236"/>
      <c r="N89" s="237"/>
      <c r="P89" s="248"/>
      <c r="Q89" s="249"/>
      <c r="R89" s="249"/>
      <c r="S89" s="249"/>
      <c r="T89" s="243">
        <v>13.384584831468926</v>
      </c>
    </row>
    <row r="90" spans="2:20" ht="15.75">
      <c r="B90" s="264"/>
      <c r="C90" s="242"/>
      <c r="D90" s="242"/>
      <c r="E90" s="242"/>
      <c r="F90" s="265"/>
      <c r="J90" s="238"/>
      <c r="K90" s="239"/>
      <c r="L90" s="239"/>
      <c r="M90" s="239"/>
      <c r="N90" s="240"/>
      <c r="P90" s="241"/>
      <c r="Q90" s="242"/>
      <c r="R90" s="242"/>
      <c r="S90" s="242"/>
      <c r="T90" s="252"/>
    </row>
    <row r="91" spans="2:20" ht="15.75">
      <c r="B91" s="261" t="s">
        <v>114</v>
      </c>
      <c r="C91" s="262" t="s">
        <v>118</v>
      </c>
      <c r="D91" s="262" t="s">
        <v>118</v>
      </c>
      <c r="E91" s="262" t="s">
        <v>118</v>
      </c>
      <c r="F91" s="263" t="s">
        <v>118</v>
      </c>
      <c r="J91" s="266"/>
      <c r="K91" s="245"/>
      <c r="L91" s="245"/>
      <c r="M91" s="245"/>
      <c r="N91" s="246"/>
      <c r="P91" s="251"/>
      <c r="Q91" s="211"/>
      <c r="R91" s="211"/>
      <c r="S91" s="211"/>
      <c r="T91" s="252"/>
    </row>
    <row r="92" spans="2:20" ht="15.75">
      <c r="B92" s="264">
        <v>13.285</v>
      </c>
      <c r="C92" s="242">
        <v>13.44802</v>
      </c>
      <c r="D92" s="242">
        <v>12.855</v>
      </c>
      <c r="E92" s="242">
        <v>12.7</v>
      </c>
      <c r="F92" s="265">
        <v>13.557279999999999</v>
      </c>
      <c r="J92" s="235"/>
      <c r="K92" s="236"/>
      <c r="L92" s="236"/>
      <c r="M92" s="236"/>
      <c r="N92" s="237"/>
      <c r="P92" s="248"/>
      <c r="Q92" s="249"/>
      <c r="R92" s="249"/>
      <c r="S92" s="249"/>
      <c r="T92" s="250"/>
    </row>
    <row r="93" spans="2:20" ht="15.75">
      <c r="B93" s="264"/>
      <c r="C93" s="242"/>
      <c r="D93" s="242"/>
      <c r="E93" s="242"/>
      <c r="F93" s="265"/>
      <c r="J93" s="238"/>
      <c r="K93" s="239"/>
      <c r="L93" s="239"/>
      <c r="M93" s="239"/>
      <c r="N93" s="240"/>
      <c r="P93" s="241"/>
      <c r="Q93" s="242"/>
      <c r="R93" s="242"/>
      <c r="S93" s="242"/>
      <c r="T93" s="243"/>
    </row>
    <row r="94" spans="2:20" ht="16.5" thickBot="1">
      <c r="B94" s="261"/>
      <c r="C94" s="262" t="s">
        <v>145</v>
      </c>
      <c r="D94" s="262" t="s">
        <v>145</v>
      </c>
      <c r="E94" s="262" t="s">
        <v>145</v>
      </c>
      <c r="F94" s="263" t="s">
        <v>145</v>
      </c>
      <c r="J94" s="272"/>
      <c r="K94" s="273"/>
      <c r="L94" s="273"/>
      <c r="M94" s="273"/>
      <c r="N94" s="274"/>
      <c r="P94" s="251"/>
      <c r="Q94" s="211"/>
      <c r="R94" s="211"/>
      <c r="S94" s="211"/>
      <c r="T94" s="252"/>
    </row>
    <row r="95" spans="2:20" ht="15.75">
      <c r="B95" s="264"/>
      <c r="C95" s="242">
        <v>7.1150000000000002</v>
      </c>
      <c r="D95" s="242">
        <v>6.41</v>
      </c>
      <c r="E95" s="242">
        <v>6.5149999999999997</v>
      </c>
      <c r="F95" s="265">
        <v>5.95</v>
      </c>
      <c r="P95" s="248"/>
      <c r="Q95" s="249"/>
      <c r="R95" s="249"/>
      <c r="S95" s="249"/>
      <c r="T95" s="250"/>
    </row>
    <row r="96" spans="2:20" ht="15.75">
      <c r="B96" s="264"/>
      <c r="C96" s="242"/>
      <c r="D96" s="242"/>
      <c r="E96" s="242"/>
      <c r="F96" s="265"/>
      <c r="P96" s="241"/>
      <c r="Q96" s="242"/>
      <c r="R96" s="242"/>
      <c r="S96" s="242"/>
      <c r="T96" s="243"/>
    </row>
    <row r="97" spans="2:20" ht="16.5" thickBot="1">
      <c r="B97" s="261"/>
      <c r="C97" s="262"/>
      <c r="D97" s="262"/>
      <c r="E97" s="262" t="s">
        <v>146</v>
      </c>
      <c r="F97" s="263" t="s">
        <v>146</v>
      </c>
      <c r="P97" s="272"/>
      <c r="Q97" s="273"/>
      <c r="R97" s="273"/>
      <c r="S97" s="273"/>
      <c r="T97" s="274"/>
    </row>
    <row r="98" spans="2:20" ht="16.5" thickBot="1">
      <c r="B98" s="264"/>
      <c r="C98" s="242"/>
      <c r="D98" s="242"/>
      <c r="E98" s="242">
        <v>6.4749999999999996</v>
      </c>
      <c r="F98" s="265">
        <v>5.91</v>
      </c>
    </row>
    <row r="99" spans="2:20" ht="16.5" thickBot="1">
      <c r="B99" s="264"/>
      <c r="C99" s="242"/>
      <c r="D99" s="242"/>
      <c r="E99" s="242"/>
      <c r="F99" s="265"/>
      <c r="J99" s="471" t="str">
        <f>"IJG Namibia ALBI  -Weights [%] as at "&amp;TEXT(Map!$N$16,"mmmm  yyyy")</f>
        <v>IJG Namibia ALBI  -Weights [%] as at November  2021</v>
      </c>
      <c r="K99" s="472"/>
      <c r="L99" s="472"/>
      <c r="M99" s="472"/>
      <c r="N99" s="473"/>
      <c r="P99" s="468" t="str">
        <f>"IJG Namibia ALBI  -Rate Duration (years) as at "&amp;TEXT(Map!$N$16,"mmmm  yyyy")</f>
        <v>IJG Namibia ALBI  -Rate Duration (years) as at November  2021</v>
      </c>
      <c r="Q99" s="469"/>
      <c r="R99" s="469"/>
      <c r="S99" s="469"/>
      <c r="T99" s="470"/>
    </row>
    <row r="100" spans="2:20" ht="16.5" thickBot="1">
      <c r="B100" s="261" t="s">
        <v>147</v>
      </c>
      <c r="C100" s="262" t="s">
        <v>147</v>
      </c>
      <c r="D100" s="262" t="s">
        <v>147</v>
      </c>
      <c r="E100" s="262" t="s">
        <v>147</v>
      </c>
      <c r="F100" s="263" t="s">
        <v>147</v>
      </c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27" t="s">
        <v>32</v>
      </c>
      <c r="Q100" s="228" t="s">
        <v>33</v>
      </c>
      <c r="R100" s="228" t="s">
        <v>34</v>
      </c>
      <c r="S100" s="228" t="s">
        <v>35</v>
      </c>
      <c r="T100" s="229" t="s">
        <v>36</v>
      </c>
    </row>
    <row r="101" spans="2:20" ht="15.75">
      <c r="B101" s="264">
        <v>6.3000000000000007</v>
      </c>
      <c r="C101" s="242">
        <v>6.8750000000000009</v>
      </c>
      <c r="D101" s="242">
        <v>6.1700000000000008</v>
      </c>
      <c r="E101" s="242">
        <v>6.2750000000000004</v>
      </c>
      <c r="F101" s="265">
        <v>5.7100000000000009</v>
      </c>
      <c r="J101" s="261" t="s">
        <v>131</v>
      </c>
      <c r="K101" s="262" t="s">
        <v>131</v>
      </c>
      <c r="L101" s="262" t="s">
        <v>131</v>
      </c>
      <c r="M101" s="262" t="s">
        <v>131</v>
      </c>
      <c r="N101" s="263" t="s">
        <v>131</v>
      </c>
      <c r="P101" s="261" t="s">
        <v>131</v>
      </c>
      <c r="Q101" s="262" t="s">
        <v>131</v>
      </c>
      <c r="R101" s="262" t="s">
        <v>131</v>
      </c>
      <c r="S101" s="262" t="s">
        <v>131</v>
      </c>
      <c r="T101" s="263" t="s">
        <v>131</v>
      </c>
    </row>
    <row r="102" spans="2:20" ht="15.75">
      <c r="B102" s="264"/>
      <c r="C102" s="242"/>
      <c r="D102" s="242"/>
      <c r="E102" s="242"/>
      <c r="F102" s="265"/>
      <c r="J102" s="264">
        <v>12.168303296954916</v>
      </c>
      <c r="K102" s="242">
        <v>12.01709952399462</v>
      </c>
      <c r="L102" s="242">
        <v>11.745248922510926</v>
      </c>
      <c r="M102" s="242">
        <v>10.843274048284615</v>
      </c>
      <c r="N102" s="265">
        <v>10.404329034618517</v>
      </c>
      <c r="P102" s="264">
        <v>1.6967427950443039</v>
      </c>
      <c r="Q102" s="242">
        <v>1.7720910993308263</v>
      </c>
      <c r="R102" s="242">
        <v>1.8744873135761373</v>
      </c>
      <c r="S102" s="242">
        <v>2.1232229593387029</v>
      </c>
      <c r="T102" s="265">
        <v>2.533039745200087</v>
      </c>
    </row>
    <row r="103" spans="2:20" ht="15.75">
      <c r="B103" s="261" t="s">
        <v>148</v>
      </c>
      <c r="C103" s="262" t="s">
        <v>148</v>
      </c>
      <c r="D103" s="262" t="s">
        <v>148</v>
      </c>
      <c r="E103" s="262" t="s">
        <v>148</v>
      </c>
      <c r="F103" s="265"/>
      <c r="J103" s="264"/>
      <c r="K103" s="242"/>
      <c r="L103" s="242"/>
      <c r="M103" s="242"/>
      <c r="N103" s="265"/>
      <c r="P103" s="264"/>
      <c r="Q103" s="242"/>
      <c r="R103" s="242"/>
      <c r="S103" s="242"/>
      <c r="T103" s="265"/>
    </row>
    <row r="104" spans="2:20" ht="15.75">
      <c r="B104" s="264">
        <v>5.75</v>
      </c>
      <c r="C104" s="242">
        <v>6.3250000000000002</v>
      </c>
      <c r="D104" s="242">
        <v>5.62</v>
      </c>
      <c r="E104" s="242">
        <v>5.7249999999999996</v>
      </c>
      <c r="F104" s="265"/>
      <c r="J104" s="261" t="s">
        <v>74</v>
      </c>
      <c r="K104" s="262" t="s">
        <v>74</v>
      </c>
      <c r="L104" s="262" t="s">
        <v>74</v>
      </c>
      <c r="M104" s="262" t="s">
        <v>74</v>
      </c>
      <c r="N104" s="263" t="s">
        <v>74</v>
      </c>
      <c r="O104" s="247"/>
      <c r="P104" s="261" t="s">
        <v>74</v>
      </c>
      <c r="Q104" s="262" t="s">
        <v>74</v>
      </c>
      <c r="R104" s="262" t="s">
        <v>74</v>
      </c>
      <c r="S104" s="262" t="s">
        <v>74</v>
      </c>
      <c r="T104" s="263" t="s">
        <v>74</v>
      </c>
    </row>
    <row r="105" spans="2:20" ht="15.75">
      <c r="B105" s="264"/>
      <c r="C105" s="242"/>
      <c r="D105" s="242"/>
      <c r="E105" s="242"/>
      <c r="F105" s="263" t="s">
        <v>149</v>
      </c>
      <c r="J105" s="264">
        <v>11.280629016296997</v>
      </c>
      <c r="K105" s="242">
        <v>11.596422108819963</v>
      </c>
      <c r="L105" s="242">
        <v>11.939057961747265</v>
      </c>
      <c r="M105" s="242">
        <v>11.708952138638812</v>
      </c>
      <c r="N105" s="265">
        <v>13.325592966170719</v>
      </c>
      <c r="P105" s="264">
        <v>2.4468920225449162</v>
      </c>
      <c r="Q105" s="242">
        <v>2.5240698984172321</v>
      </c>
      <c r="R105" s="242">
        <v>2.5785150778314891</v>
      </c>
      <c r="S105" s="242">
        <v>2.8122726622400345</v>
      </c>
      <c r="T105" s="265">
        <v>3.168327765104709</v>
      </c>
    </row>
    <row r="106" spans="2:20" ht="15.75">
      <c r="B106" s="261"/>
      <c r="C106" s="262"/>
      <c r="D106" s="262"/>
      <c r="E106" s="262"/>
      <c r="F106" s="265">
        <v>5.16</v>
      </c>
      <c r="J106" s="264"/>
      <c r="K106" s="242"/>
      <c r="L106" s="242"/>
      <c r="M106" s="242"/>
      <c r="N106" s="265"/>
      <c r="P106" s="264"/>
      <c r="Q106" s="242"/>
      <c r="R106" s="242"/>
      <c r="S106" s="242"/>
      <c r="T106" s="265"/>
    </row>
    <row r="107" spans="2:20" ht="15.75">
      <c r="B107" s="264"/>
      <c r="C107" s="242"/>
      <c r="D107" s="242"/>
      <c r="E107" s="242"/>
      <c r="F107" s="265"/>
      <c r="J107" s="261" t="s">
        <v>110</v>
      </c>
      <c r="K107" s="262" t="s">
        <v>110</v>
      </c>
      <c r="L107" s="262" t="s">
        <v>110</v>
      </c>
      <c r="M107" s="262" t="s">
        <v>110</v>
      </c>
      <c r="N107" s="263" t="s">
        <v>110</v>
      </c>
      <c r="O107" s="247"/>
      <c r="P107" s="261" t="s">
        <v>110</v>
      </c>
      <c r="Q107" s="262" t="s">
        <v>110</v>
      </c>
      <c r="R107" s="262" t="s">
        <v>110</v>
      </c>
      <c r="S107" s="262" t="s">
        <v>110</v>
      </c>
      <c r="T107" s="263" t="s">
        <v>110</v>
      </c>
    </row>
    <row r="108" spans="2:20" ht="15.75">
      <c r="B108" s="264"/>
      <c r="C108" s="242"/>
      <c r="D108" s="242"/>
      <c r="E108" s="242"/>
      <c r="F108" s="263" t="s">
        <v>150</v>
      </c>
      <c r="J108" s="264">
        <v>10.230255398956603</v>
      </c>
      <c r="K108" s="242">
        <v>10.472874462572349</v>
      </c>
      <c r="L108" s="242">
        <v>10.785103783214826</v>
      </c>
      <c r="M108" s="242">
        <v>10.708118765879069</v>
      </c>
      <c r="N108" s="265">
        <v>12.06440298181109</v>
      </c>
      <c r="P108" s="264">
        <v>2.8651192844815641</v>
      </c>
      <c r="Q108" s="242">
        <v>2.9416086812906319</v>
      </c>
      <c r="R108" s="242">
        <v>3.0046635068562528</v>
      </c>
      <c r="S108" s="242">
        <v>3.2356326248716814</v>
      </c>
      <c r="T108" s="265">
        <v>3.5909178554788457</v>
      </c>
    </row>
    <row r="109" spans="2:20" ht="15.75">
      <c r="B109" s="261"/>
      <c r="C109" s="262"/>
      <c r="D109" s="262"/>
      <c r="E109" s="262"/>
      <c r="F109" s="265">
        <v>6.26</v>
      </c>
      <c r="J109" s="264"/>
      <c r="K109" s="242"/>
      <c r="L109" s="242"/>
      <c r="M109" s="242"/>
      <c r="N109" s="265"/>
      <c r="P109" s="264"/>
      <c r="Q109" s="242"/>
      <c r="R109" s="242"/>
      <c r="S109" s="242"/>
      <c r="T109" s="265"/>
    </row>
    <row r="110" spans="2:20" ht="15.75">
      <c r="B110" s="264"/>
      <c r="C110" s="242"/>
      <c r="D110" s="242"/>
      <c r="E110" s="242"/>
      <c r="F110" s="265"/>
      <c r="J110" s="261" t="s">
        <v>136</v>
      </c>
      <c r="K110" s="262" t="s">
        <v>88</v>
      </c>
      <c r="L110" s="262" t="s">
        <v>88</v>
      </c>
      <c r="M110" s="262" t="s">
        <v>88</v>
      </c>
      <c r="N110" s="263" t="s">
        <v>88</v>
      </c>
      <c r="O110" s="247"/>
      <c r="P110" s="261" t="s">
        <v>136</v>
      </c>
      <c r="Q110" s="262" t="s">
        <v>88</v>
      </c>
      <c r="R110" s="262" t="s">
        <v>88</v>
      </c>
      <c r="S110" s="262" t="s">
        <v>88</v>
      </c>
      <c r="T110" s="263" t="s">
        <v>88</v>
      </c>
    </row>
    <row r="111" spans="2:20" ht="15.75">
      <c r="B111" s="264"/>
      <c r="C111" s="242"/>
      <c r="D111" s="242"/>
      <c r="E111" s="242"/>
      <c r="F111" s="265"/>
      <c r="J111" s="264">
        <v>9.1041432079858851</v>
      </c>
      <c r="K111" s="242">
        <v>11.663868853966699</v>
      </c>
      <c r="L111" s="242">
        <v>11.71934602032562</v>
      </c>
      <c r="M111" s="242">
        <v>12.131330760274734</v>
      </c>
      <c r="N111" s="265">
        <v>13.511134998660848</v>
      </c>
      <c r="P111" s="264">
        <v>3.5551317345806965</v>
      </c>
      <c r="Q111" s="242">
        <v>4.0599859137501184</v>
      </c>
      <c r="R111" s="242">
        <v>4.2559007709940957</v>
      </c>
      <c r="S111" s="242">
        <v>4.3277722158428604</v>
      </c>
      <c r="T111" s="265">
        <v>4.6281312980365472</v>
      </c>
    </row>
    <row r="112" spans="2:20" ht="15.75">
      <c r="B112" s="261"/>
      <c r="C112" s="262"/>
      <c r="D112" s="262"/>
      <c r="E112" s="262"/>
      <c r="F112" s="265"/>
      <c r="J112" s="264"/>
      <c r="K112" s="242"/>
      <c r="L112" s="242"/>
      <c r="M112" s="242"/>
      <c r="N112" s="265"/>
      <c r="P112" s="264"/>
      <c r="Q112" s="242"/>
      <c r="R112" s="242"/>
      <c r="S112" s="242"/>
      <c r="T112" s="265"/>
    </row>
    <row r="113" spans="2:20" ht="15.75">
      <c r="B113" s="264"/>
      <c r="C113" s="242"/>
      <c r="D113" s="242"/>
      <c r="E113" s="242"/>
      <c r="F113" s="265"/>
      <c r="J113" s="261" t="s">
        <v>88</v>
      </c>
      <c r="K113" s="262" t="s">
        <v>89</v>
      </c>
      <c r="L113" s="262" t="s">
        <v>89</v>
      </c>
      <c r="M113" s="262" t="s">
        <v>89</v>
      </c>
      <c r="N113" s="263" t="s">
        <v>89</v>
      </c>
      <c r="O113" s="247"/>
      <c r="P113" s="261" t="s">
        <v>88</v>
      </c>
      <c r="Q113" s="262" t="s">
        <v>89</v>
      </c>
      <c r="R113" s="262" t="s">
        <v>89</v>
      </c>
      <c r="S113" s="262" t="s">
        <v>89</v>
      </c>
      <c r="T113" s="263" t="s">
        <v>89</v>
      </c>
    </row>
    <row r="114" spans="2:20" ht="15.75">
      <c r="B114" s="264"/>
      <c r="C114" s="242"/>
      <c r="D114" s="242"/>
      <c r="E114" s="242"/>
      <c r="F114" s="263"/>
      <c r="J114" s="264">
        <v>11.397224897085302</v>
      </c>
      <c r="K114" s="242">
        <v>13.523874576925643</v>
      </c>
      <c r="L114" s="242">
        <v>13.255212876285588</v>
      </c>
      <c r="M114" s="242">
        <v>12.772772202519784</v>
      </c>
      <c r="N114" s="265">
        <v>11.814490955630928</v>
      </c>
      <c r="P114" s="264">
        <v>3.9885387144094517</v>
      </c>
      <c r="Q114" s="242">
        <v>5.5442572930498848</v>
      </c>
      <c r="R114" s="242">
        <v>5.8024942735877163</v>
      </c>
      <c r="S114" s="242">
        <v>5.8387114544981404</v>
      </c>
      <c r="T114" s="265">
        <v>6.0375281948109993</v>
      </c>
    </row>
    <row r="115" spans="2:20" ht="15.75">
      <c r="B115" s="261"/>
      <c r="C115" s="262"/>
      <c r="D115" s="262"/>
      <c r="E115" s="262"/>
      <c r="F115" s="265"/>
      <c r="J115" s="264"/>
      <c r="K115" s="242"/>
      <c r="L115" s="242"/>
      <c r="M115" s="242"/>
      <c r="N115" s="265"/>
      <c r="P115" s="264"/>
      <c r="Q115" s="242"/>
      <c r="R115" s="242"/>
      <c r="S115" s="242"/>
      <c r="T115" s="265"/>
    </row>
    <row r="116" spans="2:20" ht="15.75">
      <c r="B116" s="264"/>
      <c r="C116" s="242"/>
      <c r="D116" s="242"/>
      <c r="E116" s="242"/>
      <c r="F116" s="265"/>
      <c r="J116" s="261" t="s">
        <v>89</v>
      </c>
      <c r="K116" s="262" t="s">
        <v>111</v>
      </c>
      <c r="L116" s="262" t="s">
        <v>111</v>
      </c>
      <c r="M116" s="262" t="s">
        <v>111</v>
      </c>
      <c r="N116" s="263" t="s">
        <v>111</v>
      </c>
      <c r="O116" s="247"/>
      <c r="P116" s="261" t="s">
        <v>89</v>
      </c>
      <c r="Q116" s="262" t="s">
        <v>111</v>
      </c>
      <c r="R116" s="262" t="s">
        <v>111</v>
      </c>
      <c r="S116" s="262" t="s">
        <v>111</v>
      </c>
      <c r="T116" s="263" t="s">
        <v>111</v>
      </c>
    </row>
    <row r="117" spans="2:20" ht="16.5" thickBot="1">
      <c r="B117" s="275"/>
      <c r="C117" s="276"/>
      <c r="D117" s="276"/>
      <c r="E117" s="276"/>
      <c r="F117" s="277"/>
      <c r="J117" s="264">
        <v>13.463324152419553</v>
      </c>
      <c r="K117" s="242">
        <v>10.085669676001627</v>
      </c>
      <c r="L117" s="242">
        <v>10.200849037256182</v>
      </c>
      <c r="M117" s="242">
        <v>10.200471650543493</v>
      </c>
      <c r="N117" s="265">
        <v>9.4571231771900219</v>
      </c>
      <c r="P117" s="264">
        <v>5.4648054908934123</v>
      </c>
      <c r="Q117" s="242">
        <v>6.3436266885560544</v>
      </c>
      <c r="R117" s="242">
        <v>6.3466439518130819</v>
      </c>
      <c r="S117" s="242">
        <v>6.6445096310864473</v>
      </c>
      <c r="T117" s="265">
        <v>6.7481309871358395</v>
      </c>
    </row>
    <row r="118" spans="2:20" ht="15.75">
      <c r="J118" s="264"/>
      <c r="K118" s="242"/>
      <c r="L118" s="242"/>
      <c r="M118" s="242"/>
      <c r="N118" s="265"/>
      <c r="P118" s="264"/>
      <c r="Q118" s="242"/>
      <c r="R118" s="242"/>
      <c r="S118" s="242"/>
      <c r="T118" s="265"/>
    </row>
    <row r="119" spans="2:20" ht="15.75">
      <c r="J119" s="261" t="s">
        <v>111</v>
      </c>
      <c r="K119" s="262" t="s">
        <v>112</v>
      </c>
      <c r="L119" s="262" t="s">
        <v>112</v>
      </c>
      <c r="M119" s="262" t="s">
        <v>112</v>
      </c>
      <c r="N119" s="263" t="s">
        <v>112</v>
      </c>
      <c r="O119" s="247"/>
      <c r="P119" s="261" t="s">
        <v>111</v>
      </c>
      <c r="Q119" s="262" t="s">
        <v>112</v>
      </c>
      <c r="R119" s="262" t="s">
        <v>112</v>
      </c>
      <c r="S119" s="262" t="s">
        <v>112</v>
      </c>
      <c r="T119" s="263" t="s">
        <v>112</v>
      </c>
    </row>
    <row r="120" spans="2:20" ht="15.75">
      <c r="J120" s="264">
        <v>9.6432972985062921</v>
      </c>
      <c r="K120" s="242">
        <v>9.1058794463667176</v>
      </c>
      <c r="L120" s="242">
        <v>8.7317022013172618</v>
      </c>
      <c r="M120" s="242">
        <v>8.8359660884421416</v>
      </c>
      <c r="N120" s="265">
        <v>8.1447045424194435</v>
      </c>
      <c r="P120" s="264">
        <v>6.1668618105413042</v>
      </c>
      <c r="Q120" s="242">
        <v>6.7936652353213756</v>
      </c>
      <c r="R120" s="242">
        <v>7.0817035254264482</v>
      </c>
      <c r="S120" s="242">
        <v>7.0098838985590088</v>
      </c>
      <c r="T120" s="265">
        <v>7.0548530070768862</v>
      </c>
    </row>
    <row r="121" spans="2:20" ht="15.75">
      <c r="J121" s="264"/>
      <c r="K121" s="242"/>
      <c r="L121" s="242"/>
      <c r="M121" s="242"/>
      <c r="N121" s="265"/>
      <c r="P121" s="264"/>
      <c r="Q121" s="242"/>
      <c r="R121" s="242"/>
      <c r="S121" s="242"/>
      <c r="T121" s="265"/>
    </row>
    <row r="122" spans="2:20" ht="15.75">
      <c r="J122" s="261" t="s">
        <v>112</v>
      </c>
      <c r="K122" s="262" t="s">
        <v>113</v>
      </c>
      <c r="L122" s="262" t="s">
        <v>113</v>
      </c>
      <c r="M122" s="262" t="s">
        <v>113</v>
      </c>
      <c r="N122" s="263" t="s">
        <v>113</v>
      </c>
      <c r="O122" s="247"/>
      <c r="P122" s="261" t="s">
        <v>112</v>
      </c>
      <c r="Q122" s="262" t="s">
        <v>113</v>
      </c>
      <c r="R122" s="262" t="s">
        <v>113</v>
      </c>
      <c r="S122" s="262" t="s">
        <v>113</v>
      </c>
      <c r="T122" s="263" t="s">
        <v>113</v>
      </c>
    </row>
    <row r="123" spans="2:20" ht="15.75">
      <c r="J123" s="264">
        <v>8.84496866217901</v>
      </c>
      <c r="K123" s="242">
        <v>7.0128760835768382</v>
      </c>
      <c r="L123" s="242">
        <v>6.9019648335024701</v>
      </c>
      <c r="M123" s="242">
        <v>7.3914289092828751</v>
      </c>
      <c r="N123" s="265">
        <v>6.6942260181611504</v>
      </c>
      <c r="P123" s="264">
        <v>6.6640738396627368</v>
      </c>
      <c r="Q123" s="242">
        <v>6.8962521450076446</v>
      </c>
      <c r="R123" s="242">
        <v>7.2491663001105406</v>
      </c>
      <c r="S123" s="242">
        <v>7.2472757521922722</v>
      </c>
      <c r="T123" s="265">
        <v>7.2113833983356894</v>
      </c>
    </row>
    <row r="124" spans="2:20" ht="15.75">
      <c r="J124" s="264"/>
      <c r="K124" s="242"/>
      <c r="L124" s="242"/>
      <c r="M124" s="242"/>
      <c r="N124" s="265"/>
      <c r="P124" s="264"/>
      <c r="Q124" s="242"/>
      <c r="R124" s="242"/>
      <c r="S124" s="242"/>
      <c r="T124" s="265"/>
    </row>
    <row r="125" spans="2:20" ht="15.75">
      <c r="J125" s="261" t="s">
        <v>113</v>
      </c>
      <c r="K125" s="262" t="s">
        <v>114</v>
      </c>
      <c r="L125" s="262" t="s">
        <v>114</v>
      </c>
      <c r="M125" s="262" t="s">
        <v>114</v>
      </c>
      <c r="N125" s="263" t="s">
        <v>114</v>
      </c>
      <c r="O125" s="247"/>
      <c r="P125" s="261" t="s">
        <v>113</v>
      </c>
      <c r="Q125" s="262" t="s">
        <v>114</v>
      </c>
      <c r="R125" s="262" t="s">
        <v>114</v>
      </c>
      <c r="S125" s="262" t="s">
        <v>114</v>
      </c>
      <c r="T125" s="263" t="s">
        <v>114</v>
      </c>
    </row>
    <row r="126" spans="2:20" ht="15.75">
      <c r="J126" s="264">
        <v>6.6869183502036122</v>
      </c>
      <c r="K126" s="242">
        <v>7.0267388659622902</v>
      </c>
      <c r="L126" s="242">
        <v>7.3291799885398525</v>
      </c>
      <c r="M126" s="242">
        <v>6.9741612575468332</v>
      </c>
      <c r="N126" s="265">
        <v>6.5621499107754406</v>
      </c>
      <c r="P126" s="264">
        <v>6.6722585154112846</v>
      </c>
      <c r="Q126" s="242">
        <v>7.123828501693299</v>
      </c>
      <c r="R126" s="242">
        <v>7.0763472666706262</v>
      </c>
      <c r="S126" s="242">
        <v>7.3587055513320845</v>
      </c>
      <c r="T126" s="265">
        <v>7.3773712178481032</v>
      </c>
    </row>
    <row r="127" spans="2:20" ht="15.75">
      <c r="J127" s="264"/>
      <c r="K127" s="242"/>
      <c r="L127" s="242"/>
      <c r="M127" s="242"/>
      <c r="N127" s="265"/>
      <c r="P127" s="264"/>
      <c r="Q127" s="242"/>
      <c r="R127" s="242"/>
      <c r="S127" s="242"/>
      <c r="T127" s="265"/>
    </row>
    <row r="128" spans="2:20" ht="15.75">
      <c r="J128" s="261" t="s">
        <v>114</v>
      </c>
      <c r="K128" s="262" t="s">
        <v>118</v>
      </c>
      <c r="L128" s="262" t="s">
        <v>118</v>
      </c>
      <c r="M128" s="262" t="s">
        <v>118</v>
      </c>
      <c r="N128" s="263" t="s">
        <v>118</v>
      </c>
      <c r="O128" s="247"/>
      <c r="P128" s="261" t="s">
        <v>114</v>
      </c>
      <c r="Q128" s="262" t="s">
        <v>118</v>
      </c>
      <c r="R128" s="262" t="s">
        <v>118</v>
      </c>
      <c r="S128" s="262" t="s">
        <v>118</v>
      </c>
      <c r="T128" s="263" t="s">
        <v>118</v>
      </c>
    </row>
    <row r="129" spans="10:20" ht="15.75">
      <c r="J129" s="264">
        <v>6.9316509216933149</v>
      </c>
      <c r="K129" s="242">
        <v>6.5737652244481595</v>
      </c>
      <c r="L129" s="242">
        <v>6.4426206796890515</v>
      </c>
      <c r="M129" s="242">
        <v>6.6464932039949725</v>
      </c>
      <c r="N129" s="265">
        <v>5.4643932140872584</v>
      </c>
      <c r="P129" s="264">
        <v>7.082976183411767</v>
      </c>
      <c r="Q129" s="242">
        <v>7.0771399074310644</v>
      </c>
      <c r="R129" s="242">
        <v>7.4970003208741698</v>
      </c>
      <c r="S129" s="242">
        <v>7.3524238206808548</v>
      </c>
      <c r="T129" s="265">
        <v>6.9751588198314911</v>
      </c>
    </row>
    <row r="130" spans="10:20" ht="15.75">
      <c r="J130" s="264"/>
      <c r="K130" s="242"/>
      <c r="L130" s="242"/>
      <c r="M130" s="242"/>
      <c r="N130" s="265"/>
      <c r="P130" s="264"/>
      <c r="Q130" s="242"/>
      <c r="R130" s="242"/>
      <c r="S130" s="242"/>
      <c r="T130" s="265"/>
    </row>
    <row r="131" spans="10:20" ht="15.75">
      <c r="J131" s="261"/>
      <c r="K131" s="262" t="s">
        <v>145</v>
      </c>
      <c r="L131" s="262" t="s">
        <v>145</v>
      </c>
      <c r="M131" s="262" t="s">
        <v>145</v>
      </c>
      <c r="N131" s="263" t="s">
        <v>145</v>
      </c>
      <c r="O131" s="247"/>
      <c r="P131" s="261"/>
      <c r="Q131" s="262" t="s">
        <v>145</v>
      </c>
      <c r="R131" s="262" t="s">
        <v>145</v>
      </c>
      <c r="S131" s="262" t="s">
        <v>145</v>
      </c>
      <c r="T131" s="263" t="s">
        <v>145</v>
      </c>
    </row>
    <row r="132" spans="10:20" ht="15.75">
      <c r="J132" s="264"/>
      <c r="K132" s="242">
        <v>0.6621532856011686</v>
      </c>
      <c r="L132" s="242">
        <v>0.68786583067031948</v>
      </c>
      <c r="M132" s="242">
        <v>0.70838077212737738</v>
      </c>
      <c r="N132" s="265">
        <v>0.808629651304414</v>
      </c>
      <c r="P132" s="264"/>
      <c r="Q132" s="242">
        <v>0.95441490436340715</v>
      </c>
      <c r="R132" s="242">
        <v>1.1186358800920899</v>
      </c>
      <c r="S132" s="242">
        <v>1.3601285357500228</v>
      </c>
      <c r="T132" s="265">
        <v>1.7892541136260829</v>
      </c>
    </row>
    <row r="133" spans="10:20" ht="15.75">
      <c r="J133" s="264"/>
      <c r="K133" s="242"/>
      <c r="L133" s="242"/>
      <c r="M133" s="242"/>
      <c r="N133" s="265"/>
      <c r="P133" s="264"/>
      <c r="Q133" s="242"/>
      <c r="R133" s="242"/>
      <c r="S133" s="242"/>
      <c r="T133" s="265"/>
    </row>
    <row r="134" spans="10:20" ht="15.75">
      <c r="J134" s="261"/>
      <c r="K134" s="262"/>
      <c r="L134" s="262"/>
      <c r="M134" s="262" t="s">
        <v>146</v>
      </c>
      <c r="N134" s="263" t="s">
        <v>146</v>
      </c>
      <c r="O134" s="247"/>
      <c r="P134" s="261" t="s">
        <v>146</v>
      </c>
      <c r="Q134" s="262" t="s">
        <v>146</v>
      </c>
      <c r="R134" s="262"/>
      <c r="S134" s="262" t="s">
        <v>146</v>
      </c>
      <c r="T134" s="263" t="s">
        <v>146</v>
      </c>
    </row>
    <row r="135" spans="10:20" ht="15.75">
      <c r="J135" s="264"/>
      <c r="K135" s="242"/>
      <c r="L135" s="242"/>
      <c r="M135" s="242">
        <v>0.80335900263772964</v>
      </c>
      <c r="N135" s="265">
        <v>0.91437905783945372</v>
      </c>
      <c r="O135" s="247"/>
      <c r="P135" s="264">
        <v>0.67315101746220019</v>
      </c>
      <c r="Q135" s="242">
        <v>0.7499608234711288</v>
      </c>
      <c r="R135" s="242"/>
      <c r="S135" s="242">
        <v>1.1165783510205602</v>
      </c>
      <c r="T135" s="265">
        <v>1.5444730076287139</v>
      </c>
    </row>
    <row r="136" spans="10:20" ht="15.75">
      <c r="J136" s="264"/>
      <c r="K136" s="242"/>
      <c r="L136" s="242"/>
      <c r="M136" s="242"/>
      <c r="N136" s="265"/>
      <c r="P136" s="264"/>
      <c r="Q136" s="242"/>
      <c r="R136" s="242"/>
      <c r="S136" s="242"/>
      <c r="T136" s="265"/>
    </row>
    <row r="137" spans="10:20" ht="15.75">
      <c r="J137" s="261" t="s">
        <v>147</v>
      </c>
      <c r="K137" s="262" t="s">
        <v>147</v>
      </c>
      <c r="L137" s="262" t="s">
        <v>147</v>
      </c>
      <c r="M137" s="262" t="s">
        <v>147</v>
      </c>
      <c r="N137" s="263" t="s">
        <v>147</v>
      </c>
      <c r="O137" s="247"/>
      <c r="P137" s="261"/>
      <c r="Q137" s="262"/>
      <c r="R137" s="262" t="s">
        <v>147</v>
      </c>
      <c r="S137" s="262" t="s">
        <v>147</v>
      </c>
      <c r="T137" s="263" t="s">
        <v>147</v>
      </c>
    </row>
    <row r="138" spans="10:20" ht="15.75">
      <c r="J138" s="412">
        <v>0.12618252019533174</v>
      </c>
      <c r="K138" s="242">
        <v>0.13120051229184804</v>
      </c>
      <c r="L138" s="242">
        <v>0.13073621819287795</v>
      </c>
      <c r="M138" s="242">
        <v>0.14021735675516667</v>
      </c>
      <c r="N138" s="265">
        <v>0.15992692848754556</v>
      </c>
      <c r="P138" s="264">
        <v>1.6576004079572291</v>
      </c>
      <c r="Q138" s="242">
        <v>1.7324340231312978</v>
      </c>
      <c r="R138" s="242">
        <v>1.8284524887158844</v>
      </c>
      <c r="S138" s="242">
        <v>2.0696634678584602</v>
      </c>
      <c r="T138" s="265">
        <v>2.4748727068719449</v>
      </c>
    </row>
    <row r="139" spans="10:20" ht="15.75">
      <c r="J139" s="264"/>
      <c r="K139" s="242"/>
      <c r="L139" s="242"/>
      <c r="M139" s="242"/>
      <c r="N139" s="265"/>
      <c r="P139" s="264"/>
      <c r="Q139" s="242"/>
      <c r="R139" s="242"/>
      <c r="S139" s="242"/>
      <c r="T139" s="265"/>
    </row>
    <row r="140" spans="10:20" ht="15.75">
      <c r="J140" s="261" t="s">
        <v>148</v>
      </c>
      <c r="K140" s="262" t="s">
        <v>148</v>
      </c>
      <c r="L140" s="262" t="s">
        <v>148</v>
      </c>
      <c r="M140" s="262" t="s">
        <v>148</v>
      </c>
      <c r="N140" s="263"/>
      <c r="O140" s="247"/>
      <c r="P140" s="261" t="s">
        <v>148</v>
      </c>
      <c r="Q140" s="262" t="s">
        <v>148</v>
      </c>
      <c r="R140" s="262" t="s">
        <v>148</v>
      </c>
      <c r="S140" s="262" t="s">
        <v>148</v>
      </c>
      <c r="T140" s="263"/>
    </row>
    <row r="141" spans="10:20" ht="15.75">
      <c r="J141" s="264">
        <v>0.1231022775231936</v>
      </c>
      <c r="K141" s="242">
        <v>0.12757737947207598</v>
      </c>
      <c r="L141" s="242">
        <v>0.13111164674776685</v>
      </c>
      <c r="M141" s="242">
        <v>0.13507384307241138</v>
      </c>
      <c r="N141" s="265"/>
      <c r="P141" s="264">
        <v>1.8366233545310049</v>
      </c>
      <c r="Q141" s="242">
        <v>1.9100402593871839</v>
      </c>
      <c r="R141" s="242">
        <v>2.0798305986447909</v>
      </c>
      <c r="S141" s="242">
        <v>2.2651082421269777</v>
      </c>
      <c r="T141" s="265"/>
    </row>
    <row r="142" spans="10:20" ht="15.75">
      <c r="J142" s="264"/>
      <c r="K142" s="242"/>
      <c r="L142" s="242"/>
      <c r="M142" s="242"/>
      <c r="N142" s="263" t="s">
        <v>149</v>
      </c>
      <c r="P142" s="264"/>
      <c r="Q142" s="242"/>
      <c r="R142" s="242"/>
      <c r="S142" s="242"/>
      <c r="T142" s="263" t="s">
        <v>149</v>
      </c>
    </row>
    <row r="143" spans="10:20" ht="15.75">
      <c r="J143" s="261"/>
      <c r="K143" s="262"/>
      <c r="L143" s="262"/>
      <c r="M143" s="262"/>
      <c r="N143" s="265">
        <v>0.33221220354639125</v>
      </c>
      <c r="O143" s="247"/>
      <c r="P143" s="261"/>
      <c r="Q143" s="262"/>
      <c r="R143" s="262"/>
      <c r="S143" s="262"/>
      <c r="T143" s="265">
        <v>1.2271427294072546</v>
      </c>
    </row>
    <row r="144" spans="10:20" ht="15.75">
      <c r="J144" s="264"/>
      <c r="K144" s="242"/>
      <c r="L144" s="242"/>
      <c r="M144" s="242"/>
      <c r="N144" s="265"/>
      <c r="P144" s="264"/>
      <c r="Q144" s="242"/>
      <c r="R144" s="242"/>
      <c r="S144" s="242"/>
      <c r="T144" s="265"/>
    </row>
    <row r="145" spans="10:20" ht="15.75">
      <c r="J145" s="264"/>
      <c r="K145" s="242"/>
      <c r="L145" s="242"/>
      <c r="M145" s="242"/>
      <c r="N145" s="237" t="s">
        <v>150</v>
      </c>
      <c r="P145" s="264"/>
      <c r="Q145" s="242"/>
      <c r="R145" s="242"/>
      <c r="S145" s="242"/>
      <c r="T145" s="237" t="s">
        <v>150</v>
      </c>
    </row>
    <row r="146" spans="10:20" ht="15.75">
      <c r="J146" s="261"/>
      <c r="K146" s="262"/>
      <c r="L146" s="262"/>
      <c r="M146" s="262"/>
      <c r="N146" s="265">
        <v>0.34230435929679098</v>
      </c>
      <c r="O146" s="247"/>
      <c r="P146" s="261"/>
      <c r="Q146" s="262"/>
      <c r="R146" s="262"/>
      <c r="S146" s="262"/>
      <c r="T146" s="265">
        <v>1.2920902197641031</v>
      </c>
    </row>
    <row r="147" spans="10:20" ht="15.75">
      <c r="J147" s="264"/>
      <c r="K147" s="242"/>
      <c r="L147" s="242"/>
      <c r="M147" s="242"/>
      <c r="N147" s="265"/>
      <c r="P147" s="264"/>
      <c r="Q147" s="242"/>
      <c r="R147" s="242"/>
      <c r="S147" s="242"/>
      <c r="T147" s="265"/>
    </row>
    <row r="148" spans="10:20" ht="15.75">
      <c r="J148" s="264"/>
      <c r="K148" s="242"/>
      <c r="L148" s="242"/>
      <c r="M148" s="242"/>
      <c r="N148" s="265"/>
      <c r="P148" s="264"/>
      <c r="Q148" s="242"/>
      <c r="R148" s="242"/>
      <c r="S148" s="242"/>
      <c r="T148" s="265"/>
    </row>
    <row r="149" spans="10:20" ht="15.75">
      <c r="J149" s="261"/>
      <c r="K149" s="262"/>
      <c r="L149" s="262"/>
      <c r="M149" s="262"/>
      <c r="N149" s="263"/>
      <c r="O149" s="247"/>
      <c r="P149" s="261"/>
      <c r="Q149" s="262"/>
      <c r="R149" s="262"/>
      <c r="S149" s="262"/>
      <c r="T149" s="263"/>
    </row>
    <row r="150" spans="10:20" ht="15.75">
      <c r="J150" s="264"/>
      <c r="K150" s="242"/>
      <c r="L150" s="242"/>
      <c r="M150" s="242"/>
      <c r="N150" s="265"/>
      <c r="P150" s="264"/>
      <c r="Q150" s="242"/>
      <c r="R150" s="242"/>
      <c r="S150" s="242"/>
      <c r="T150" s="265"/>
    </row>
    <row r="151" spans="10:20" ht="15.75">
      <c r="J151" s="264"/>
      <c r="K151" s="242"/>
      <c r="L151" s="242"/>
      <c r="M151" s="242"/>
      <c r="N151" s="265"/>
      <c r="P151" s="264"/>
      <c r="Q151" s="242"/>
      <c r="R151" s="242"/>
      <c r="S151" s="242"/>
      <c r="T151" s="265"/>
    </row>
    <row r="152" spans="10:20" ht="15.75">
      <c r="J152" s="235"/>
      <c r="K152" s="236"/>
      <c r="L152" s="236"/>
      <c r="M152" s="236"/>
      <c r="N152" s="237"/>
      <c r="O152" s="247"/>
      <c r="P152" s="235"/>
      <c r="Q152" s="236"/>
      <c r="R152" s="236"/>
      <c r="S152" s="236"/>
      <c r="T152" s="237"/>
    </row>
    <row r="153" spans="10:20" ht="15.75">
      <c r="J153" s="264"/>
      <c r="K153" s="242"/>
      <c r="L153" s="242"/>
      <c r="M153" s="242"/>
      <c r="N153" s="265"/>
      <c r="P153" s="264"/>
      <c r="Q153" s="242"/>
      <c r="R153" s="242"/>
      <c r="S153" s="242"/>
      <c r="T153" s="265"/>
    </row>
    <row r="154" spans="10:20" ht="16.5" thickBot="1">
      <c r="J154" s="272"/>
      <c r="K154" s="273"/>
      <c r="L154" s="273"/>
      <c r="M154" s="273"/>
      <c r="N154" s="274"/>
      <c r="P154" s="272"/>
      <c r="Q154" s="273"/>
      <c r="R154" s="273"/>
      <c r="S154" s="273"/>
      <c r="T154" s="274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7" t="str">
        <f>"IJG Money Market Index [average returns] -as at "&amp; TEXT(Map!$N$16, " mmmm yyyy")</f>
        <v>IJG Money Market Index [average returns] -as at  November 2021</v>
      </c>
      <c r="C4" s="478"/>
      <c r="D4" s="478"/>
      <c r="E4" s="478"/>
      <c r="F4" s="478"/>
      <c r="G4" s="479"/>
      <c r="I4" s="480" t="str">
        <f>"IJG Money Market Index Performance [average returns, %] -as at "&amp; TEXT(Map!$N$16, " mmmm yyyy")</f>
        <v>IJG Money Market Index Performance [average returns, %] -as at  November 2021</v>
      </c>
      <c r="J4" s="481"/>
      <c r="K4" s="481"/>
      <c r="L4" s="481"/>
      <c r="M4" s="481"/>
      <c r="N4" s="481"/>
      <c r="O4" s="481"/>
      <c r="P4" s="482"/>
    </row>
    <row r="5" spans="2:18" s="89" customFormat="1" ht="17.25" customHeight="1">
      <c r="B5" s="278"/>
      <c r="C5" s="279" t="s">
        <v>32</v>
      </c>
      <c r="D5" s="279" t="s">
        <v>33</v>
      </c>
      <c r="E5" s="279" t="s">
        <v>34</v>
      </c>
      <c r="F5" s="279" t="s">
        <v>35</v>
      </c>
      <c r="G5" s="280" t="s">
        <v>36</v>
      </c>
      <c r="H5" s="281"/>
      <c r="I5" s="282"/>
      <c r="J5" s="283" t="s">
        <v>32</v>
      </c>
      <c r="K5" s="284" t="s">
        <v>47</v>
      </c>
      <c r="L5" s="284" t="s">
        <v>48</v>
      </c>
      <c r="M5" s="284" t="s">
        <v>49</v>
      </c>
      <c r="N5" s="284" t="s">
        <v>12</v>
      </c>
      <c r="O5" s="284" t="s">
        <v>50</v>
      </c>
      <c r="P5" s="285" t="s">
        <v>51</v>
      </c>
    </row>
    <row r="6" spans="2:18" s="89" customFormat="1" ht="17.25" customHeight="1">
      <c r="B6" s="286" t="s">
        <v>37</v>
      </c>
      <c r="C6" s="493">
        <v>230.15209748897928</v>
      </c>
      <c r="D6" s="287">
        <v>229.33191357015534</v>
      </c>
      <c r="E6" s="287">
        <v>227.73234242353021</v>
      </c>
      <c r="F6" s="287">
        <v>225.44474060507898</v>
      </c>
      <c r="G6" s="288">
        <v>220.93778389285191</v>
      </c>
      <c r="I6" s="289" t="s">
        <v>37</v>
      </c>
      <c r="J6" s="290">
        <v>0.35764055078755241</v>
      </c>
      <c r="K6" s="290">
        <v>1.0625434401183353</v>
      </c>
      <c r="L6" s="290">
        <v>2.0880313602641865</v>
      </c>
      <c r="M6" s="290">
        <v>4.1705467637875859</v>
      </c>
      <c r="N6" s="290">
        <v>3.7912134236219197</v>
      </c>
      <c r="O6" s="290">
        <v>5.9062528567520367</v>
      </c>
      <c r="P6" s="291">
        <v>6.778405887287664</v>
      </c>
    </row>
    <row r="7" spans="2:18" s="89" customFormat="1" ht="17.25" customHeight="1">
      <c r="B7" s="286"/>
      <c r="C7" s="493"/>
      <c r="D7" s="287"/>
      <c r="E7" s="287"/>
      <c r="F7" s="292"/>
      <c r="G7" s="293"/>
      <c r="I7" s="289"/>
      <c r="J7" s="290"/>
      <c r="K7" s="290"/>
      <c r="L7" s="290"/>
      <c r="M7" s="290"/>
      <c r="N7" s="290"/>
      <c r="O7" s="290"/>
      <c r="P7" s="291"/>
    </row>
    <row r="8" spans="2:18" s="89" customFormat="1" ht="17.25" customHeight="1">
      <c r="B8" s="286" t="s">
        <v>38</v>
      </c>
      <c r="C8" s="287">
        <v>190.44108793552792</v>
      </c>
      <c r="D8" s="287">
        <v>189.99451079342921</v>
      </c>
      <c r="E8" s="287">
        <v>189.15496028276272</v>
      </c>
      <c r="F8" s="287">
        <v>187.90376387304548</v>
      </c>
      <c r="G8" s="288">
        <v>185.48095502422751</v>
      </c>
      <c r="I8" s="289" t="s">
        <v>38</v>
      </c>
      <c r="J8" s="290">
        <v>0.23504739175557177</v>
      </c>
      <c r="K8" s="290">
        <v>0.6799333471575908</v>
      </c>
      <c r="L8" s="290">
        <v>1.3503316858499703</v>
      </c>
      <c r="M8" s="290">
        <v>2.674200653459291</v>
      </c>
      <c r="N8" s="290">
        <v>2.4499068485540176</v>
      </c>
      <c r="O8" s="290">
        <v>4.1370378628402538</v>
      </c>
      <c r="P8" s="291">
        <v>4.7843360911825172</v>
      </c>
    </row>
    <row r="9" spans="2:18" s="89" customFormat="1" ht="17.25" customHeight="1">
      <c r="B9" s="286"/>
      <c r="C9" s="287"/>
      <c r="D9" s="287"/>
      <c r="E9" s="287"/>
      <c r="F9" s="292"/>
      <c r="G9" s="293"/>
      <c r="I9" s="289"/>
      <c r="J9" s="290"/>
      <c r="K9" s="290"/>
      <c r="L9" s="290"/>
      <c r="M9" s="290"/>
      <c r="N9" s="290"/>
      <c r="O9" s="290"/>
      <c r="P9" s="291"/>
    </row>
    <row r="10" spans="2:18" s="89" customFormat="1" ht="17.25" customHeight="1">
      <c r="B10" s="286" t="s">
        <v>39</v>
      </c>
      <c r="C10" s="287">
        <v>219.18976389363502</v>
      </c>
      <c r="D10" s="287">
        <v>218.46162356501165</v>
      </c>
      <c r="E10" s="287">
        <v>216.99409582957352</v>
      </c>
      <c r="F10" s="287">
        <v>214.88363982771583</v>
      </c>
      <c r="G10" s="288">
        <v>211.21223545139802</v>
      </c>
      <c r="I10" s="289" t="s">
        <v>39</v>
      </c>
      <c r="J10" s="290">
        <v>0.33330354171183796</v>
      </c>
      <c r="K10" s="290">
        <v>1.0118561316921459</v>
      </c>
      <c r="L10" s="290">
        <v>2.0039329515135096</v>
      </c>
      <c r="M10" s="290">
        <v>3.7770200316225022</v>
      </c>
      <c r="N10" s="290">
        <v>3.5025019975535088</v>
      </c>
      <c r="O10" s="290">
        <v>5.4205345030838403</v>
      </c>
      <c r="P10" s="291">
        <v>7.7681645054705761</v>
      </c>
    </row>
    <row r="11" spans="2:18" s="89" customFormat="1" ht="17.25" customHeight="1">
      <c r="B11" s="286"/>
      <c r="C11" s="287"/>
      <c r="D11" s="287"/>
      <c r="E11" s="287"/>
      <c r="F11" s="292"/>
      <c r="G11" s="293"/>
      <c r="I11" s="289"/>
      <c r="J11" s="290"/>
      <c r="K11" s="290"/>
      <c r="L11" s="290"/>
      <c r="M11" s="290"/>
      <c r="N11" s="290"/>
      <c r="O11" s="290"/>
      <c r="P11" s="291"/>
    </row>
    <row r="12" spans="2:18" s="89" customFormat="1" ht="17.25" customHeight="1">
      <c r="B12" s="286" t="s">
        <v>40</v>
      </c>
      <c r="C12" s="287">
        <v>230.03165133689282</v>
      </c>
      <c r="D12" s="287">
        <v>229.23457764378992</v>
      </c>
      <c r="E12" s="287">
        <v>227.65658689074368</v>
      </c>
      <c r="F12" s="287">
        <v>225.37112352268045</v>
      </c>
      <c r="G12" s="288">
        <v>221.35726081576422</v>
      </c>
      <c r="I12" s="289" t="s">
        <v>40</v>
      </c>
      <c r="J12" s="290">
        <v>0.34771093492775851</v>
      </c>
      <c r="K12" s="290">
        <v>1.0432662979740437</v>
      </c>
      <c r="L12" s="290">
        <v>2.0679347652732272</v>
      </c>
      <c r="M12" s="290">
        <v>3.9187287054244457</v>
      </c>
      <c r="N12" s="290">
        <v>3.6030916694306026</v>
      </c>
      <c r="O12" s="290">
        <v>7.1292208607585561</v>
      </c>
      <c r="P12" s="291">
        <v>7.315760431443219</v>
      </c>
    </row>
    <row r="13" spans="2:18" s="89" customFormat="1" ht="17.25" customHeight="1">
      <c r="B13" s="286"/>
      <c r="C13" s="287"/>
      <c r="D13" s="287"/>
      <c r="E13" s="287"/>
      <c r="F13" s="292"/>
      <c r="G13" s="293"/>
      <c r="I13" s="289"/>
      <c r="J13" s="290"/>
      <c r="K13" s="290"/>
      <c r="L13" s="290"/>
      <c r="M13" s="290"/>
      <c r="N13" s="290"/>
      <c r="O13" s="290"/>
      <c r="P13" s="291"/>
    </row>
    <row r="14" spans="2:18" s="89" customFormat="1" ht="17.25" customHeight="1">
      <c r="B14" s="286" t="s">
        <v>41</v>
      </c>
      <c r="C14" s="287">
        <v>243.21680452286731</v>
      </c>
      <c r="D14" s="287">
        <v>242.33321671235305</v>
      </c>
      <c r="E14" s="287">
        <v>240.61291454249894</v>
      </c>
      <c r="F14" s="287">
        <v>238.1410314648783</v>
      </c>
      <c r="G14" s="288">
        <v>232.80032314645524</v>
      </c>
      <c r="I14" s="289" t="s">
        <v>52</v>
      </c>
      <c r="J14" s="290">
        <v>0.36461687856974567</v>
      </c>
      <c r="K14" s="290">
        <v>1.0821904490535772</v>
      </c>
      <c r="L14" s="290">
        <v>2.1314147447696774</v>
      </c>
      <c r="M14" s="290">
        <v>4.4744273700423554</v>
      </c>
      <c r="N14" s="290">
        <v>4.0180623726648212</v>
      </c>
      <c r="O14" s="290">
        <v>7.792915142527268</v>
      </c>
      <c r="P14" s="291">
        <v>7.918325175882357</v>
      </c>
    </row>
    <row r="15" spans="2:18" s="89" customFormat="1" ht="17.25" customHeight="1">
      <c r="B15" s="286"/>
      <c r="C15" s="287"/>
      <c r="D15" s="287"/>
      <c r="E15" s="287"/>
      <c r="F15" s="292"/>
      <c r="G15" s="293"/>
      <c r="I15" s="289"/>
      <c r="J15" s="290"/>
      <c r="K15" s="290"/>
      <c r="L15" s="290"/>
      <c r="M15" s="290"/>
      <c r="N15" s="290"/>
      <c r="O15" s="290"/>
      <c r="P15" s="291"/>
    </row>
    <row r="16" spans="2:18" s="89" customFormat="1" ht="17.25" customHeight="1">
      <c r="B16" s="286" t="s">
        <v>93</v>
      </c>
      <c r="C16" s="287">
        <v>230.84175684076638</v>
      </c>
      <c r="D16" s="287">
        <v>230.05169443872657</v>
      </c>
      <c r="E16" s="287">
        <v>228.50944803888885</v>
      </c>
      <c r="F16" s="287">
        <v>226.28527255919406</v>
      </c>
      <c r="G16" s="288">
        <v>221.70330493697173</v>
      </c>
      <c r="I16" s="289" t="s">
        <v>53</v>
      </c>
      <c r="J16" s="290">
        <v>0.343428203807572</v>
      </c>
      <c r="K16" s="290">
        <v>1.0206618684233115</v>
      </c>
      <c r="L16" s="290">
        <v>2.0136017824051722</v>
      </c>
      <c r="M16" s="290">
        <v>4.1219285866724631</v>
      </c>
      <c r="N16" s="290">
        <v>3.7278743712342521</v>
      </c>
      <c r="O16" s="290">
        <v>4.7239958589816</v>
      </c>
      <c r="P16" s="291">
        <v>6.2982373805174685</v>
      </c>
    </row>
    <row r="17" spans="2:16" s="89" customFormat="1" ht="17.25" customHeight="1">
      <c r="B17" s="294"/>
      <c r="C17" s="287"/>
      <c r="D17" s="287"/>
      <c r="E17" s="287"/>
      <c r="F17" s="292"/>
      <c r="G17" s="293"/>
      <c r="I17" s="295"/>
      <c r="J17" s="290"/>
      <c r="K17" s="290"/>
      <c r="L17" s="290"/>
      <c r="M17" s="290"/>
      <c r="N17" s="290"/>
      <c r="O17" s="290"/>
      <c r="P17" s="291"/>
    </row>
    <row r="18" spans="2:16" s="89" customFormat="1" ht="17.25" customHeight="1">
      <c r="B18" s="286" t="s">
        <v>42</v>
      </c>
      <c r="C18" s="287">
        <v>231.48853106465495</v>
      </c>
      <c r="D18" s="287">
        <v>230.61240209450872</v>
      </c>
      <c r="E18" s="287">
        <v>228.83541614833746</v>
      </c>
      <c r="F18" s="287">
        <v>226.33614016801897</v>
      </c>
      <c r="G18" s="288">
        <v>221.8022712093962</v>
      </c>
      <c r="I18" s="289" t="s">
        <v>42</v>
      </c>
      <c r="J18" s="290">
        <v>0.37991407321935622</v>
      </c>
      <c r="K18" s="290">
        <v>1.159398733366368</v>
      </c>
      <c r="L18" s="290">
        <v>2.2764331373730906</v>
      </c>
      <c r="M18" s="290">
        <v>4.367069733976825</v>
      </c>
      <c r="N18" s="290">
        <v>4.0293980427588139</v>
      </c>
      <c r="O18" s="290">
        <v>6.0391271065354024</v>
      </c>
      <c r="P18" s="291">
        <v>6.9085029013262966</v>
      </c>
    </row>
    <row r="19" spans="2:16" s="89" customFormat="1" ht="17.25" customHeight="1">
      <c r="B19" s="286"/>
      <c r="C19" s="287"/>
      <c r="D19" s="287"/>
      <c r="E19" s="287"/>
      <c r="F19" s="292"/>
      <c r="G19" s="293"/>
      <c r="I19" s="289"/>
      <c r="J19" s="290"/>
      <c r="K19" s="290"/>
      <c r="L19" s="290"/>
      <c r="M19" s="290"/>
      <c r="N19" s="290"/>
      <c r="O19" s="290"/>
      <c r="P19" s="291"/>
    </row>
    <row r="20" spans="2:16" s="89" customFormat="1" ht="17.25" customHeight="1">
      <c r="B20" s="286" t="s">
        <v>43</v>
      </c>
      <c r="C20" s="287">
        <v>238.5762519295015</v>
      </c>
      <c r="D20" s="287">
        <v>237.63187984714514</v>
      </c>
      <c r="E20" s="287">
        <v>235.78804551401564</v>
      </c>
      <c r="F20" s="287">
        <v>233.20722057950499</v>
      </c>
      <c r="G20" s="288">
        <v>228.49990799517607</v>
      </c>
      <c r="I20" s="289" t="s">
        <v>43</v>
      </c>
      <c r="J20" s="290">
        <v>0.39740967540373706</v>
      </c>
      <c r="K20" s="290">
        <v>1.1825054189696482</v>
      </c>
      <c r="L20" s="290">
        <v>2.3022577674288058</v>
      </c>
      <c r="M20" s="290">
        <v>4.409780302641586</v>
      </c>
      <c r="N20" s="290">
        <v>4.0446123979021475</v>
      </c>
      <c r="O20" s="290">
        <v>6.3072313450956541</v>
      </c>
      <c r="P20" s="291">
        <v>7.190664326187246</v>
      </c>
    </row>
    <row r="21" spans="2:16" s="89" customFormat="1" ht="17.25" customHeight="1">
      <c r="B21" s="286"/>
      <c r="C21" s="287"/>
      <c r="D21" s="287"/>
      <c r="E21" s="287"/>
      <c r="F21" s="292"/>
      <c r="G21" s="293"/>
      <c r="I21" s="289"/>
      <c r="J21" s="290"/>
      <c r="K21" s="290"/>
      <c r="L21" s="290"/>
      <c r="M21" s="290"/>
      <c r="N21" s="290"/>
      <c r="O21" s="290"/>
      <c r="P21" s="291"/>
    </row>
    <row r="22" spans="2:16" s="89" customFormat="1" ht="17.25" customHeight="1">
      <c r="B22" s="286" t="s">
        <v>44</v>
      </c>
      <c r="C22" s="287">
        <v>236.81545534432956</v>
      </c>
      <c r="D22" s="287">
        <v>235.9188758900531</v>
      </c>
      <c r="E22" s="287">
        <v>234.17722707484683</v>
      </c>
      <c r="F22" s="287">
        <v>231.68845246242171</v>
      </c>
      <c r="G22" s="288">
        <v>226.76647332587402</v>
      </c>
      <c r="I22" s="289" t="s">
        <v>44</v>
      </c>
      <c r="J22" s="290">
        <v>0.38003718477122028</v>
      </c>
      <c r="K22" s="290">
        <v>1.1265947173588753</v>
      </c>
      <c r="L22" s="290">
        <v>2.2128866706204953</v>
      </c>
      <c r="M22" s="290">
        <v>4.4314231601664922</v>
      </c>
      <c r="N22" s="290">
        <v>4.0184886112824891</v>
      </c>
      <c r="O22" s="290">
        <v>5.9318361376023088</v>
      </c>
      <c r="P22" s="291">
        <v>6.9272663736293483</v>
      </c>
    </row>
    <row r="23" spans="2:16" s="89" customFormat="1" ht="17.25" customHeight="1">
      <c r="B23" s="294"/>
      <c r="C23" s="287"/>
      <c r="D23" s="287"/>
      <c r="E23" s="287"/>
      <c r="F23" s="292"/>
      <c r="G23" s="293"/>
      <c r="I23" s="296"/>
      <c r="J23" s="290"/>
      <c r="K23" s="290"/>
      <c r="L23" s="290"/>
      <c r="M23" s="290"/>
      <c r="N23" s="290"/>
      <c r="O23" s="290"/>
      <c r="P23" s="291"/>
    </row>
    <row r="24" spans="2:16" s="89" customFormat="1" ht="17.25" customHeight="1" thickBot="1">
      <c r="B24" s="297" t="s">
        <v>94</v>
      </c>
      <c r="C24" s="494">
        <v>229.74733288562652</v>
      </c>
      <c r="D24" s="298">
        <v>228.91007360435015</v>
      </c>
      <c r="E24" s="298">
        <v>227.27803617764138</v>
      </c>
      <c r="F24" s="298">
        <v>224.95389818092724</v>
      </c>
      <c r="G24" s="299">
        <v>220.49127320465811</v>
      </c>
      <c r="I24" s="300" t="s">
        <v>54</v>
      </c>
      <c r="J24" s="301">
        <v>0.36575903720319491</v>
      </c>
      <c r="K24" s="301">
        <v>1.0864651725761787</v>
      </c>
      <c r="L24" s="301">
        <v>2.1308520294429423</v>
      </c>
      <c r="M24" s="301">
        <v>4.1979256350780814</v>
      </c>
      <c r="N24" s="301">
        <v>3.8275894968779589</v>
      </c>
      <c r="O24" s="301">
        <v>5.799741224844368</v>
      </c>
      <c r="P24" s="302">
        <v>6.7076670179385456</v>
      </c>
    </row>
    <row r="25" spans="2:16">
      <c r="B25" s="90" t="s">
        <v>29</v>
      </c>
      <c r="I25" s="303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4" t="str">
        <f>"IJG Money Market Index [single  returns] -as at "&amp; TEXT(Map!$N$16, " mmmm yyyy")</f>
        <v>IJG Money Market Index [single  returns] -as at  November 2021</v>
      </c>
      <c r="C27" s="305"/>
      <c r="D27" s="305"/>
      <c r="E27" s="305"/>
      <c r="F27" s="305"/>
      <c r="G27" s="306"/>
      <c r="I27" s="480" t="str">
        <f>"IJG Money Market Index Performance [single returns, %] -as at "&amp; TEXT(Map!$N$16, " mmmm yyyy")</f>
        <v>IJG Money Market Index Performance [single returns, %] -as at  November 2021</v>
      </c>
      <c r="J27" s="481"/>
      <c r="K27" s="481"/>
      <c r="L27" s="481"/>
      <c r="M27" s="481"/>
      <c r="N27" s="481"/>
      <c r="O27" s="481"/>
      <c r="P27" s="482"/>
    </row>
    <row r="28" spans="2:16" ht="18" customHeight="1">
      <c r="B28" s="278"/>
      <c r="C28" s="279" t="s">
        <v>32</v>
      </c>
      <c r="D28" s="279" t="s">
        <v>33</v>
      </c>
      <c r="E28" s="279" t="s">
        <v>34</v>
      </c>
      <c r="F28" s="279" t="s">
        <v>35</v>
      </c>
      <c r="G28" s="280" t="s">
        <v>36</v>
      </c>
      <c r="I28" s="307"/>
      <c r="J28" s="308" t="s">
        <v>8</v>
      </c>
      <c r="K28" s="309" t="s">
        <v>47</v>
      </c>
      <c r="L28" s="309" t="s">
        <v>48</v>
      </c>
      <c r="M28" s="309" t="s">
        <v>49</v>
      </c>
      <c r="N28" s="309" t="s">
        <v>12</v>
      </c>
      <c r="O28" s="309" t="s">
        <v>50</v>
      </c>
      <c r="P28" s="310" t="s">
        <v>51</v>
      </c>
    </row>
    <row r="29" spans="2:16" ht="18" customHeight="1">
      <c r="B29" s="286" t="s">
        <v>37</v>
      </c>
      <c r="C29" s="287">
        <v>226.74828335066451</v>
      </c>
      <c r="D29" s="287">
        <v>225.85628367318256</v>
      </c>
      <c r="E29" s="287">
        <v>224.12129517353947</v>
      </c>
      <c r="F29" s="287">
        <v>221.61199946726609</v>
      </c>
      <c r="G29" s="288">
        <v>217.25278992032742</v>
      </c>
      <c r="I29" s="311" t="s">
        <v>37</v>
      </c>
      <c r="J29" s="290">
        <v>0.39494127104857668</v>
      </c>
      <c r="K29" s="290">
        <v>1.1721278761533727</v>
      </c>
      <c r="L29" s="290">
        <v>2.3176921356901081</v>
      </c>
      <c r="M29" s="290">
        <v>4.3707118485425855</v>
      </c>
      <c r="N29" s="290">
        <v>4.0416099006725492</v>
      </c>
      <c r="O29" s="290">
        <v>5.5715722003262913</v>
      </c>
      <c r="P29" s="291">
        <v>6.5158489596284452</v>
      </c>
    </row>
    <row r="30" spans="2:16" ht="18" customHeight="1">
      <c r="B30" s="286"/>
      <c r="C30" s="287"/>
      <c r="D30" s="287"/>
      <c r="E30" s="287"/>
      <c r="F30" s="292"/>
      <c r="G30" s="293"/>
      <c r="I30" s="311"/>
      <c r="J30" s="290"/>
      <c r="K30" s="290"/>
      <c r="L30" s="290"/>
      <c r="M30" s="290"/>
      <c r="N30" s="290"/>
      <c r="O30" s="290"/>
      <c r="P30" s="291"/>
    </row>
    <row r="31" spans="2:16" ht="18" customHeight="1">
      <c r="B31" s="286" t="s">
        <v>38</v>
      </c>
      <c r="C31" s="287">
        <v>190.44108793552792</v>
      </c>
      <c r="D31" s="287">
        <v>189.99451079342921</v>
      </c>
      <c r="E31" s="287">
        <v>189.15496028276272</v>
      </c>
      <c r="F31" s="287">
        <v>187.90376387304548</v>
      </c>
      <c r="G31" s="288">
        <v>185.48095502422751</v>
      </c>
      <c r="I31" s="311" t="s">
        <v>38</v>
      </c>
      <c r="J31" s="290">
        <v>0.23504739175557177</v>
      </c>
      <c r="K31" s="290">
        <v>0.6799333471575908</v>
      </c>
      <c r="L31" s="290">
        <v>1.3503316858499703</v>
      </c>
      <c r="M31" s="290">
        <v>2.674200653459291</v>
      </c>
      <c r="N31" s="290">
        <v>2.4499068485540176</v>
      </c>
      <c r="O31" s="290">
        <v>4.1370378628402538</v>
      </c>
      <c r="P31" s="291">
        <v>4.7843360911825172</v>
      </c>
    </row>
    <row r="32" spans="2:16" ht="18" customHeight="1">
      <c r="B32" s="286"/>
      <c r="C32" s="287"/>
      <c r="D32" s="287"/>
      <c r="E32" s="287"/>
      <c r="F32" s="292"/>
      <c r="G32" s="293"/>
      <c r="I32" s="311"/>
      <c r="J32" s="290"/>
      <c r="K32" s="290"/>
      <c r="L32" s="290"/>
      <c r="M32" s="290"/>
      <c r="N32" s="290"/>
      <c r="O32" s="290"/>
      <c r="P32" s="291"/>
    </row>
    <row r="33" spans="2:16" ht="18" customHeight="1">
      <c r="B33" s="286" t="s">
        <v>39</v>
      </c>
      <c r="C33" s="287">
        <v>217.44860258663522</v>
      </c>
      <c r="D33" s="287">
        <v>216.71682800608971</v>
      </c>
      <c r="E33" s="287">
        <v>215.25848051438186</v>
      </c>
      <c r="F33" s="287">
        <v>213.09954813410806</v>
      </c>
      <c r="G33" s="288">
        <v>209.27685489505612</v>
      </c>
      <c r="I33" s="311" t="s">
        <v>39</v>
      </c>
      <c r="J33" s="290">
        <v>0.33766394021093049</v>
      </c>
      <c r="K33" s="290">
        <v>1.0174382291558759</v>
      </c>
      <c r="L33" s="290">
        <v>2.0408557834154628</v>
      </c>
      <c r="M33" s="290">
        <v>3.9047546350392537</v>
      </c>
      <c r="N33" s="290">
        <v>3.6203803687056224</v>
      </c>
      <c r="O33" s="290">
        <v>5.2984174119976579</v>
      </c>
      <c r="P33" s="291">
        <v>6.1901082487370473</v>
      </c>
    </row>
    <row r="34" spans="2:16" ht="18" customHeight="1">
      <c r="B34" s="286"/>
      <c r="C34" s="287"/>
      <c r="D34" s="287"/>
      <c r="E34" s="287"/>
      <c r="F34" s="292"/>
      <c r="G34" s="293"/>
      <c r="I34" s="311"/>
      <c r="J34" s="290"/>
      <c r="K34" s="290"/>
      <c r="L34" s="290"/>
      <c r="M34" s="290"/>
      <c r="N34" s="290"/>
      <c r="O34" s="290"/>
      <c r="P34" s="291"/>
    </row>
    <row r="35" spans="2:16" ht="18" customHeight="1">
      <c r="B35" s="286" t="s">
        <v>40</v>
      </c>
      <c r="C35" s="287">
        <v>226.95644964106182</v>
      </c>
      <c r="D35" s="287">
        <v>226.11985053986936</v>
      </c>
      <c r="E35" s="287">
        <v>224.51054653799565</v>
      </c>
      <c r="F35" s="287">
        <v>222.15675031760992</v>
      </c>
      <c r="G35" s="288">
        <v>217.93170628898747</v>
      </c>
      <c r="I35" s="311" t="s">
        <v>40</v>
      </c>
      <c r="J35" s="290">
        <v>0.36998038836264513</v>
      </c>
      <c r="K35" s="290">
        <v>1.0894379532643717</v>
      </c>
      <c r="L35" s="290">
        <v>2.1605012301403992</v>
      </c>
      <c r="M35" s="290">
        <v>4.1410878232225334</v>
      </c>
      <c r="N35" s="290">
        <v>3.8385240334426252</v>
      </c>
      <c r="O35" s="290">
        <v>5.5526306229347622</v>
      </c>
      <c r="P35" s="291">
        <v>6.522452598956785</v>
      </c>
    </row>
    <row r="36" spans="2:16" ht="18" customHeight="1">
      <c r="B36" s="286"/>
      <c r="C36" s="287"/>
      <c r="D36" s="287"/>
      <c r="E36" s="287"/>
      <c r="F36" s="292"/>
      <c r="G36" s="293"/>
      <c r="I36" s="311"/>
      <c r="J36" s="290"/>
      <c r="K36" s="290"/>
      <c r="L36" s="290"/>
      <c r="M36" s="290"/>
      <c r="N36" s="290"/>
      <c r="O36" s="290"/>
      <c r="P36" s="291"/>
    </row>
    <row r="37" spans="2:16" ht="18" customHeight="1">
      <c r="B37" s="286" t="s">
        <v>41</v>
      </c>
      <c r="C37" s="287">
        <v>238.39508250724182</v>
      </c>
      <c r="D37" s="287">
        <v>237.40011173947795</v>
      </c>
      <c r="E37" s="287">
        <v>235.48202552781626</v>
      </c>
      <c r="F37" s="287">
        <v>232.70877382784428</v>
      </c>
      <c r="G37" s="288">
        <v>227.92591210741233</v>
      </c>
      <c r="I37" s="311" t="s">
        <v>52</v>
      </c>
      <c r="J37" s="290">
        <v>0.4191113308555483</v>
      </c>
      <c r="K37" s="290">
        <v>1.2370612886041465</v>
      </c>
      <c r="L37" s="290">
        <v>2.4435299906673036</v>
      </c>
      <c r="M37" s="290">
        <v>4.5932339605581074</v>
      </c>
      <c r="N37" s="290">
        <v>4.2605994591758511</v>
      </c>
      <c r="O37" s="290">
        <v>5.9990665893948414</v>
      </c>
      <c r="P37" s="291">
        <v>7.0090480748062678</v>
      </c>
    </row>
    <row r="38" spans="2:16" ht="18" customHeight="1">
      <c r="B38" s="286"/>
      <c r="C38" s="287"/>
      <c r="D38" s="287"/>
      <c r="E38" s="287"/>
      <c r="F38" s="292"/>
      <c r="G38" s="293"/>
      <c r="I38" s="311"/>
      <c r="J38" s="290"/>
      <c r="K38" s="290"/>
      <c r="L38" s="290"/>
      <c r="M38" s="290"/>
      <c r="N38" s="290"/>
      <c r="O38" s="290"/>
      <c r="P38" s="291"/>
    </row>
    <row r="39" spans="2:16" ht="18" customHeight="1">
      <c r="B39" s="286" t="s">
        <v>93</v>
      </c>
      <c r="C39" s="287">
        <v>227.42626202629114</v>
      </c>
      <c r="D39" s="287">
        <v>226.56050632695894</v>
      </c>
      <c r="E39" s="287">
        <v>224.88843220974383</v>
      </c>
      <c r="F39" s="287">
        <v>222.4566316841555</v>
      </c>
      <c r="G39" s="288">
        <v>218.19857441664283</v>
      </c>
      <c r="I39" s="311" t="s">
        <v>55</v>
      </c>
      <c r="J39" s="290">
        <v>0.38213001611269171</v>
      </c>
      <c r="K39" s="290">
        <v>1.1284839293914439</v>
      </c>
      <c r="L39" s="290">
        <v>2.2339771597331026</v>
      </c>
      <c r="M39" s="290">
        <v>4.2290320339253729</v>
      </c>
      <c r="N39" s="290">
        <v>3.9186914772878501</v>
      </c>
      <c r="O39" s="290">
        <v>5.6367913657080493</v>
      </c>
      <c r="P39" s="291">
        <v>6.5748515075022551</v>
      </c>
    </row>
    <row r="40" spans="2:16" ht="18" customHeight="1">
      <c r="B40" s="294"/>
      <c r="C40" s="287"/>
      <c r="D40" s="287"/>
      <c r="E40" s="287"/>
      <c r="F40" s="292"/>
      <c r="G40" s="293"/>
      <c r="I40" s="312"/>
      <c r="J40" s="290"/>
      <c r="K40" s="290"/>
      <c r="L40" s="290"/>
      <c r="M40" s="290"/>
      <c r="N40" s="290"/>
      <c r="O40" s="290"/>
      <c r="P40" s="291"/>
    </row>
    <row r="41" spans="2:16" ht="18" customHeight="1">
      <c r="B41" s="286" t="s">
        <v>42</v>
      </c>
      <c r="C41" s="287">
        <v>229.7813094475718</v>
      </c>
      <c r="D41" s="287">
        <v>228.9081575836878</v>
      </c>
      <c r="E41" s="287">
        <v>227.15315550460292</v>
      </c>
      <c r="F41" s="287">
        <v>224.5513428983063</v>
      </c>
      <c r="G41" s="288">
        <v>219.93952799304776</v>
      </c>
      <c r="I41" s="311" t="s">
        <v>42</v>
      </c>
      <c r="J41" s="290">
        <v>0.38144200412113527</v>
      </c>
      <c r="K41" s="290">
        <v>1.1569964489952289</v>
      </c>
      <c r="L41" s="290">
        <v>2.3290738241694697</v>
      </c>
      <c r="M41" s="290">
        <v>4.4747670163387543</v>
      </c>
      <c r="N41" s="290">
        <v>4.1264516281805275</v>
      </c>
      <c r="O41" s="290">
        <v>5.9091297351203442</v>
      </c>
      <c r="P41" s="291">
        <v>6.8139668220688732</v>
      </c>
    </row>
    <row r="42" spans="2:16" ht="18" customHeight="1">
      <c r="B42" s="286"/>
      <c r="C42" s="287"/>
      <c r="D42" s="287"/>
      <c r="E42" s="287"/>
      <c r="F42" s="292"/>
      <c r="G42" s="293"/>
      <c r="I42" s="311"/>
      <c r="J42" s="290"/>
      <c r="K42" s="290"/>
      <c r="L42" s="290"/>
      <c r="M42" s="290"/>
      <c r="N42" s="290"/>
      <c r="O42" s="290"/>
      <c r="P42" s="291"/>
    </row>
    <row r="43" spans="2:16" ht="18" customHeight="1">
      <c r="B43" s="286" t="s">
        <v>43</v>
      </c>
      <c r="C43" s="287">
        <v>235.53922262501905</v>
      </c>
      <c r="D43" s="287">
        <v>234.56943578724793</v>
      </c>
      <c r="E43" s="287">
        <v>232.61557366327236</v>
      </c>
      <c r="F43" s="287">
        <v>229.84712044454963</v>
      </c>
      <c r="G43" s="288">
        <v>225.06295923497396</v>
      </c>
      <c r="I43" s="311" t="s">
        <v>43</v>
      </c>
      <c r="J43" s="290">
        <v>0.41343273667193703</v>
      </c>
      <c r="K43" s="290">
        <v>1.2568586512521573</v>
      </c>
      <c r="L43" s="290">
        <v>2.4764731311230914</v>
      </c>
      <c r="M43" s="290">
        <v>4.654814557515663</v>
      </c>
      <c r="N43" s="290">
        <v>4.3041666499608278</v>
      </c>
      <c r="O43" s="290">
        <v>6.0627536019386197</v>
      </c>
      <c r="P43" s="291">
        <v>7.0108621825050177</v>
      </c>
    </row>
    <row r="44" spans="2:16" ht="18" customHeight="1">
      <c r="B44" s="286"/>
      <c r="C44" s="287"/>
      <c r="D44" s="287"/>
      <c r="E44" s="287"/>
      <c r="F44" s="292"/>
      <c r="G44" s="293"/>
      <c r="I44" s="311"/>
      <c r="J44" s="290"/>
      <c r="K44" s="290"/>
      <c r="L44" s="290"/>
      <c r="M44" s="290"/>
      <c r="N44" s="290"/>
      <c r="O44" s="290"/>
      <c r="P44" s="291"/>
    </row>
    <row r="45" spans="2:16" ht="18" customHeight="1">
      <c r="B45" s="286" t="s">
        <v>44</v>
      </c>
      <c r="C45" s="287">
        <v>231.29173554717011</v>
      </c>
      <c r="D45" s="287">
        <v>230.27655651074642</v>
      </c>
      <c r="E45" s="287">
        <v>228.31868042565924</v>
      </c>
      <c r="F45" s="287">
        <v>225.50235155801161</v>
      </c>
      <c r="G45" s="288">
        <v>220.72008647184842</v>
      </c>
      <c r="I45" s="311" t="s">
        <v>44</v>
      </c>
      <c r="J45" s="290">
        <v>0.44085210053776969</v>
      </c>
      <c r="K45" s="290">
        <v>1.3021514998107664</v>
      </c>
      <c r="L45" s="290">
        <v>2.5673275463245604</v>
      </c>
      <c r="M45" s="290">
        <v>4.7896180380801123</v>
      </c>
      <c r="N45" s="290">
        <v>4.4268226432628177</v>
      </c>
      <c r="O45" s="290">
        <v>5.5281776580925257</v>
      </c>
      <c r="P45" s="291">
        <v>6.5719323562495768</v>
      </c>
    </row>
    <row r="46" spans="2:16" ht="18" customHeight="1">
      <c r="B46" s="313"/>
      <c r="C46" s="287"/>
      <c r="D46" s="287"/>
      <c r="E46" s="287"/>
      <c r="F46" s="292"/>
      <c r="G46" s="293"/>
      <c r="I46" s="314"/>
      <c r="J46" s="290"/>
      <c r="K46" s="290"/>
      <c r="L46" s="290"/>
      <c r="M46" s="290"/>
      <c r="N46" s="290"/>
      <c r="O46" s="290"/>
      <c r="P46" s="291"/>
    </row>
    <row r="47" spans="2:16" ht="21.75" thickBot="1">
      <c r="B47" s="325" t="s">
        <v>95</v>
      </c>
      <c r="C47" s="298">
        <v>229.74733288562652</v>
      </c>
      <c r="D47" s="298">
        <v>228.91007360435015</v>
      </c>
      <c r="E47" s="298">
        <v>227.27803617764138</v>
      </c>
      <c r="F47" s="298">
        <v>224.95389818092724</v>
      </c>
      <c r="G47" s="299">
        <v>220.49127320465811</v>
      </c>
      <c r="I47" s="315" t="s">
        <v>56</v>
      </c>
      <c r="J47" s="301">
        <v>0.36575903720319491</v>
      </c>
      <c r="K47" s="301">
        <v>1.0864651725761787</v>
      </c>
      <c r="L47" s="301">
        <v>2.1308520294429423</v>
      </c>
      <c r="M47" s="301">
        <v>4.1979256350780814</v>
      </c>
      <c r="N47" s="301">
        <v>3.8275894968779589</v>
      </c>
      <c r="O47" s="301">
        <v>5.799741224844368</v>
      </c>
      <c r="P47" s="302">
        <v>6.7076670179385456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6" t="str">
        <f>"IJG Money Market Index Weights (%) - as at"&amp; TEXT(Map!$N$16, " mmmm yyyy")</f>
        <v>IJG Money Market Index Weights (%) - as at November 2021</v>
      </c>
      <c r="C51" s="317"/>
      <c r="D51" s="317"/>
      <c r="E51" s="317"/>
      <c r="F51" s="317"/>
      <c r="G51" s="318"/>
    </row>
    <row r="52" spans="2:7">
      <c r="B52" s="319"/>
      <c r="C52" s="279" t="s">
        <v>32</v>
      </c>
      <c r="D52" s="279" t="s">
        <v>33</v>
      </c>
      <c r="E52" s="279" t="s">
        <v>34</v>
      </c>
      <c r="F52" s="279" t="s">
        <v>35</v>
      </c>
      <c r="G52" s="280" t="s">
        <v>36</v>
      </c>
    </row>
    <row r="53" spans="2:7">
      <c r="B53" s="320"/>
      <c r="C53" s="321"/>
      <c r="D53" s="322"/>
      <c r="E53" s="322"/>
      <c r="F53" s="322"/>
      <c r="G53" s="323"/>
    </row>
    <row r="54" spans="2:7">
      <c r="B54" s="324" t="s">
        <v>38</v>
      </c>
      <c r="C54" s="287">
        <v>15</v>
      </c>
      <c r="D54" s="287">
        <v>15</v>
      </c>
      <c r="E54" s="287">
        <v>15</v>
      </c>
      <c r="F54" s="287">
        <v>15</v>
      </c>
      <c r="G54" s="288">
        <v>15</v>
      </c>
    </row>
    <row r="55" spans="2:7">
      <c r="B55" s="324"/>
      <c r="C55" s="287"/>
      <c r="D55" s="287"/>
      <c r="E55" s="287"/>
      <c r="F55" s="292"/>
      <c r="G55" s="293"/>
    </row>
    <row r="56" spans="2:7">
      <c r="B56" s="324" t="s">
        <v>39</v>
      </c>
      <c r="C56" s="287">
        <v>4.8948255865392882</v>
      </c>
      <c r="D56" s="287">
        <v>4.8948255865392882</v>
      </c>
      <c r="E56" s="287">
        <v>4.9737314368089942</v>
      </c>
      <c r="F56" s="287">
        <v>5.0655975168438134</v>
      </c>
      <c r="G56" s="288">
        <v>5.1377176769021773</v>
      </c>
    </row>
    <row r="57" spans="2:7">
      <c r="B57" s="324"/>
      <c r="C57" s="287"/>
      <c r="D57" s="287"/>
      <c r="E57" s="287"/>
      <c r="F57" s="292"/>
      <c r="G57" s="293"/>
    </row>
    <row r="58" spans="2:7">
      <c r="B58" s="324" t="s">
        <v>40</v>
      </c>
      <c r="C58" s="287">
        <v>2.3324590972704127</v>
      </c>
      <c r="D58" s="287">
        <v>2.3324590972704127</v>
      </c>
      <c r="E58" s="287">
        <v>2.3700589391923708</v>
      </c>
      <c r="F58" s="287">
        <v>2.4138345283976403</v>
      </c>
      <c r="G58" s="288">
        <v>2.4482008853700572</v>
      </c>
    </row>
    <row r="59" spans="2:7">
      <c r="B59" s="324"/>
      <c r="C59" s="287"/>
      <c r="D59" s="287"/>
      <c r="E59" s="287"/>
      <c r="F59" s="292"/>
      <c r="G59" s="293"/>
    </row>
    <row r="60" spans="2:7">
      <c r="B60" s="324" t="s">
        <v>41</v>
      </c>
      <c r="C60" s="287">
        <v>23.186082914061775</v>
      </c>
      <c r="D60" s="287">
        <v>23.186082914061775</v>
      </c>
      <c r="E60" s="287">
        <v>23.559848547670683</v>
      </c>
      <c r="F60" s="287">
        <v>23.99500492066478</v>
      </c>
      <c r="G60" s="288">
        <v>24.336627718316066</v>
      </c>
    </row>
    <row r="61" spans="2:7">
      <c r="B61" s="324"/>
      <c r="C61" s="287"/>
      <c r="D61" s="287"/>
      <c r="E61" s="287"/>
      <c r="F61" s="292"/>
      <c r="G61" s="293"/>
    </row>
    <row r="62" spans="2:7">
      <c r="B62" s="324" t="s">
        <v>42</v>
      </c>
      <c r="C62" s="287">
        <v>7.2818136109558784</v>
      </c>
      <c r="D62" s="287">
        <v>7.2818136109558784</v>
      </c>
      <c r="E62" s="287">
        <v>6.9881317499815747</v>
      </c>
      <c r="F62" s="287">
        <v>6.8032100062888041</v>
      </c>
      <c r="G62" s="288">
        <v>6.9354539526697945</v>
      </c>
    </row>
    <row r="63" spans="2:7" ht="14.45" customHeight="1">
      <c r="B63" s="324"/>
      <c r="C63" s="287"/>
      <c r="D63" s="287"/>
      <c r="E63" s="287"/>
      <c r="F63" s="292"/>
      <c r="G63" s="293"/>
    </row>
    <row r="64" spans="2:7">
      <c r="B64" s="324" t="s">
        <v>43</v>
      </c>
      <c r="C64" s="287">
        <v>12.999385779558272</v>
      </c>
      <c r="D64" s="287">
        <v>12.999385779558272</v>
      </c>
      <c r="E64" s="287">
        <v>12.934894847024719</v>
      </c>
      <c r="F64" s="287">
        <v>12.894699581150471</v>
      </c>
      <c r="G64" s="288">
        <v>12.653664966707748</v>
      </c>
    </row>
    <row r="65" spans="2:7">
      <c r="B65" s="324"/>
      <c r="C65" s="287"/>
      <c r="D65" s="287"/>
      <c r="E65" s="287"/>
      <c r="F65" s="292"/>
      <c r="G65" s="293"/>
    </row>
    <row r="66" spans="2:7" ht="21.75" thickBot="1">
      <c r="B66" s="325" t="s">
        <v>44</v>
      </c>
      <c r="C66" s="298">
        <v>34.305433011614369</v>
      </c>
      <c r="D66" s="298">
        <v>34.305433011614369</v>
      </c>
      <c r="E66" s="298">
        <v>34.17333447932166</v>
      </c>
      <c r="F66" s="298">
        <v>33.82765344665448</v>
      </c>
      <c r="G66" s="299">
        <v>33.488334800034153</v>
      </c>
    </row>
    <row r="67" spans="2:7" ht="14.45" customHeight="1">
      <c r="B67" s="90" t="s">
        <v>29</v>
      </c>
    </row>
    <row r="68" spans="2:7" ht="21.75" thickBot="1"/>
    <row r="69" spans="2:7">
      <c r="B69" s="326" t="str">
        <f>"Average Days to Maturity - as at"&amp; TEXT(Map!$N$16, " mmmm yyyy")</f>
        <v>Average Days to Maturity - as at November 2021</v>
      </c>
      <c r="C69" s="327"/>
      <c r="D69" s="327"/>
      <c r="E69" s="327"/>
      <c r="F69" s="327"/>
      <c r="G69" s="328"/>
    </row>
    <row r="70" spans="2:7">
      <c r="B70" s="319"/>
      <c r="C70" s="279" t="s">
        <v>32</v>
      </c>
      <c r="D70" s="279" t="s">
        <v>33</v>
      </c>
      <c r="E70" s="279" t="s">
        <v>34</v>
      </c>
      <c r="F70" s="279" t="s">
        <v>35</v>
      </c>
      <c r="G70" s="280" t="s">
        <v>36</v>
      </c>
    </row>
    <row r="71" spans="2:7">
      <c r="B71" s="320"/>
      <c r="C71" s="321"/>
      <c r="D71" s="322"/>
      <c r="E71" s="322"/>
      <c r="F71" s="322"/>
      <c r="G71" s="323"/>
    </row>
    <row r="72" spans="2:7">
      <c r="B72" s="324" t="s">
        <v>38</v>
      </c>
      <c r="C72" s="287">
        <v>0.15</v>
      </c>
      <c r="D72" s="287">
        <v>0.15</v>
      </c>
      <c r="E72" s="287">
        <v>0.15</v>
      </c>
      <c r="F72" s="287">
        <v>0.15</v>
      </c>
      <c r="G72" s="288">
        <v>0.15</v>
      </c>
    </row>
    <row r="73" spans="2:7">
      <c r="B73" s="324"/>
      <c r="C73" s="287"/>
      <c r="D73" s="287"/>
      <c r="E73" s="287"/>
      <c r="F73" s="287"/>
      <c r="G73" s="288"/>
    </row>
    <row r="74" spans="2:7">
      <c r="B74" s="324" t="s">
        <v>39</v>
      </c>
      <c r="C74" s="287">
        <v>2.2516197698080727</v>
      </c>
      <c r="D74" s="287">
        <v>2.2516197698080727</v>
      </c>
      <c r="E74" s="287">
        <v>2.2516197698080727</v>
      </c>
      <c r="F74" s="287">
        <v>2.2516197698080727</v>
      </c>
      <c r="G74" s="288">
        <v>2.2516197698080727</v>
      </c>
    </row>
    <row r="75" spans="2:7">
      <c r="B75" s="324"/>
      <c r="C75" s="287"/>
      <c r="D75" s="287"/>
      <c r="E75" s="287"/>
      <c r="F75" s="292"/>
      <c r="G75" s="293"/>
    </row>
    <row r="76" spans="2:7">
      <c r="B76" s="324" t="s">
        <v>40</v>
      </c>
      <c r="C76" s="287">
        <v>2.1225377785160755</v>
      </c>
      <c r="D76" s="287">
        <v>2.1225377785160755</v>
      </c>
      <c r="E76" s="287">
        <v>2.1225377785160755</v>
      </c>
      <c r="F76" s="287">
        <v>2.1225377785160755</v>
      </c>
      <c r="G76" s="288">
        <v>2.1225377785160755</v>
      </c>
    </row>
    <row r="77" spans="2:7">
      <c r="B77" s="324"/>
      <c r="C77" s="287"/>
      <c r="D77" s="287"/>
      <c r="E77" s="287"/>
      <c r="F77" s="292"/>
      <c r="G77" s="293"/>
    </row>
    <row r="78" spans="2:7">
      <c r="B78" s="324" t="s">
        <v>41</v>
      </c>
      <c r="C78" s="287">
        <v>42.00545354597525</v>
      </c>
      <c r="D78" s="287">
        <v>42.00545354597525</v>
      </c>
      <c r="E78" s="287">
        <v>42.00545354597525</v>
      </c>
      <c r="F78" s="287">
        <v>42.00545354597525</v>
      </c>
      <c r="G78" s="288">
        <v>42.00545354597525</v>
      </c>
    </row>
    <row r="79" spans="2:7">
      <c r="B79" s="324"/>
      <c r="C79" s="287"/>
      <c r="D79" s="287"/>
      <c r="E79" s="287"/>
      <c r="F79" s="292"/>
      <c r="G79" s="293"/>
    </row>
    <row r="80" spans="2:7">
      <c r="B80" s="324" t="s">
        <v>42</v>
      </c>
      <c r="C80" s="287">
        <v>3.3496342610397041</v>
      </c>
      <c r="D80" s="287">
        <v>3.3496342610397041</v>
      </c>
      <c r="E80" s="287">
        <v>3.3496342610397041</v>
      </c>
      <c r="F80" s="287">
        <v>3.3496342610397041</v>
      </c>
      <c r="G80" s="288">
        <v>3.3496342610397041</v>
      </c>
    </row>
    <row r="81" spans="2:10">
      <c r="B81" s="324"/>
      <c r="C81" s="287"/>
      <c r="D81" s="287"/>
      <c r="E81" s="287"/>
      <c r="F81" s="292"/>
      <c r="G81" s="293"/>
    </row>
    <row r="82" spans="2:10">
      <c r="B82" s="324" t="s">
        <v>43</v>
      </c>
      <c r="C82" s="287">
        <v>11.829441059398029</v>
      </c>
      <c r="D82" s="287">
        <v>11.829441059398029</v>
      </c>
      <c r="E82" s="287">
        <v>11.829441059398029</v>
      </c>
      <c r="F82" s="287">
        <v>11.829441059398029</v>
      </c>
      <c r="G82" s="288">
        <v>11.829441059398029</v>
      </c>
    </row>
    <row r="83" spans="2:10">
      <c r="B83" s="324"/>
      <c r="C83" s="287"/>
      <c r="D83" s="287"/>
      <c r="E83" s="287"/>
      <c r="F83" s="292"/>
      <c r="G83" s="293"/>
    </row>
    <row r="84" spans="2:10">
      <c r="B84" s="324" t="s">
        <v>44</v>
      </c>
      <c r="C84" s="287">
        <v>62.150009472708028</v>
      </c>
      <c r="D84" s="287">
        <v>62.150009472708028</v>
      </c>
      <c r="E84" s="287">
        <v>62.150009472708028</v>
      </c>
      <c r="F84" s="287">
        <v>62.150009472708028</v>
      </c>
      <c r="G84" s="288">
        <v>62.150009472708028</v>
      </c>
    </row>
    <row r="85" spans="2:10">
      <c r="B85" s="329"/>
      <c r="C85" s="287"/>
      <c r="D85" s="287"/>
      <c r="E85" s="287"/>
      <c r="F85" s="292"/>
      <c r="G85" s="293"/>
    </row>
    <row r="86" spans="2:10" ht="21.75" thickBot="1">
      <c r="B86" s="325" t="s">
        <v>46</v>
      </c>
      <c r="C86" s="298">
        <v>123.85869588744515</v>
      </c>
      <c r="D86" s="298">
        <v>123.85869588744515</v>
      </c>
      <c r="E86" s="298">
        <v>123.85869588744515</v>
      </c>
      <c r="F86" s="298">
        <v>123.85869588744515</v>
      </c>
      <c r="G86" s="299">
        <v>123.85869588744515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0" t="s">
        <v>45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 t="s">
        <v>7</v>
      </c>
      <c r="P2" s="436" t="s">
        <v>7</v>
      </c>
      <c r="Q2" s="436"/>
      <c r="R2" s="61"/>
    </row>
    <row r="3" spans="2:18" ht="14.25" thickBot="1"/>
    <row r="4" spans="2:18" ht="15" customHeight="1" thickBot="1">
      <c r="B4" s="483" t="str">
        <f>"IJG Money Market Index [average returns] - "&amp; TEXT(Map!$N$16, " mmmm yyyy")</f>
        <v>IJG Money Market Index [average returns] -  November 2021</v>
      </c>
      <c r="C4" s="484"/>
      <c r="D4" s="484"/>
      <c r="E4" s="484"/>
      <c r="F4" s="484"/>
      <c r="G4" s="485"/>
      <c r="H4" s="68"/>
      <c r="I4" s="486" t="str">
        <f>"IJG Money Market Index Performance [average returns, %] - "&amp; TEXT(Map!$N$16, " mmmm yyyy")</f>
        <v>IJG Money Market Index Performance [average returns, %] -  November 2021</v>
      </c>
      <c r="J4" s="487"/>
      <c r="K4" s="487"/>
      <c r="L4" s="487"/>
      <c r="M4" s="487"/>
      <c r="N4" s="487"/>
      <c r="O4" s="487"/>
      <c r="P4" s="487"/>
      <c r="Q4" s="488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0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135</v>
      </c>
      <c r="R5" s="71"/>
    </row>
    <row r="6" spans="2:18" ht="14.45" customHeight="1">
      <c r="B6" s="191"/>
      <c r="C6" s="331"/>
      <c r="D6" s="331"/>
      <c r="E6" s="331"/>
      <c r="F6" s="331"/>
      <c r="G6" s="332"/>
      <c r="H6" s="72"/>
      <c r="I6" s="333"/>
      <c r="J6" s="160"/>
      <c r="K6" s="160"/>
      <c r="L6" s="160"/>
      <c r="M6" s="160"/>
      <c r="N6" s="160"/>
      <c r="O6" s="160"/>
      <c r="P6" s="160"/>
      <c r="Q6" s="343"/>
      <c r="R6" s="73"/>
    </row>
    <row r="7" spans="2:18" ht="14.45" customHeight="1">
      <c r="B7" s="171" t="s">
        <v>37</v>
      </c>
      <c r="C7" s="334">
        <v>541.00941935012008</v>
      </c>
      <c r="D7" s="334">
        <v>538.92004089729301</v>
      </c>
      <c r="E7" s="334">
        <v>534.94823479047147</v>
      </c>
      <c r="F7" s="334">
        <v>529.34042963216109</v>
      </c>
      <c r="G7" s="335">
        <v>518.31031643185634</v>
      </c>
      <c r="H7" s="166"/>
      <c r="I7" s="186" t="s">
        <v>37</v>
      </c>
      <c r="J7" s="334">
        <v>0.38769730094807553</v>
      </c>
      <c r="K7" s="334">
        <v>1.1330413235259407</v>
      </c>
      <c r="L7" s="334">
        <v>2.2044395373441938</v>
      </c>
      <c r="M7" s="334">
        <v>4.3794426232008243</v>
      </c>
      <c r="N7" s="334">
        <v>3.9908863189090926</v>
      </c>
      <c r="O7" s="334">
        <v>6.1550089067843761</v>
      </c>
      <c r="P7" s="334">
        <v>6.9671899610783683</v>
      </c>
      <c r="Q7" s="335">
        <v>6.5687289376130664</v>
      </c>
      <c r="R7" s="74"/>
    </row>
    <row r="8" spans="2:18" ht="14.45" customHeight="1">
      <c r="B8" s="171"/>
      <c r="C8" s="334"/>
      <c r="D8" s="334"/>
      <c r="E8" s="334"/>
      <c r="F8" s="334"/>
      <c r="G8" s="335"/>
      <c r="H8" s="166"/>
      <c r="I8" s="186"/>
      <c r="J8" s="334"/>
      <c r="K8" s="334"/>
      <c r="L8" s="334"/>
      <c r="M8" s="334"/>
      <c r="N8" s="334"/>
      <c r="O8" s="334"/>
      <c r="P8" s="334"/>
      <c r="Q8" s="335"/>
      <c r="R8" s="73"/>
    </row>
    <row r="9" spans="2:18" ht="14.45" customHeight="1">
      <c r="B9" s="171" t="s">
        <v>38</v>
      </c>
      <c r="C9" s="334">
        <v>398.74428187811611</v>
      </c>
      <c r="D9" s="334">
        <v>397.72400890769268</v>
      </c>
      <c r="E9" s="334">
        <v>395.96093598439916</v>
      </c>
      <c r="F9" s="334">
        <v>393.34317623314735</v>
      </c>
      <c r="G9" s="335">
        <v>388.21969895882785</v>
      </c>
      <c r="H9" s="166"/>
      <c r="I9" s="186" t="s">
        <v>38</v>
      </c>
      <c r="J9" s="334">
        <v>0.25652788053340814</v>
      </c>
      <c r="K9" s="334">
        <v>0.70293446670370852</v>
      </c>
      <c r="L9" s="334">
        <v>1.3731280905118215</v>
      </c>
      <c r="M9" s="334">
        <v>2.7109863171586257</v>
      </c>
      <c r="N9" s="334">
        <v>2.4894414458619396</v>
      </c>
      <c r="O9" s="334">
        <v>4.075915068664715</v>
      </c>
      <c r="P9" s="334">
        <v>4.6265229301064359</v>
      </c>
      <c r="Q9" s="335">
        <v>4.6763073009493228</v>
      </c>
      <c r="R9" s="73"/>
    </row>
    <row r="10" spans="2:18" ht="14.45" customHeight="1">
      <c r="B10" s="171"/>
      <c r="C10" s="334"/>
      <c r="D10" s="334"/>
      <c r="E10" s="334"/>
      <c r="F10" s="334"/>
      <c r="G10" s="335"/>
      <c r="H10" s="166"/>
      <c r="I10" s="186"/>
      <c r="J10" s="334"/>
      <c r="K10" s="334"/>
      <c r="L10" s="334"/>
      <c r="M10" s="334"/>
      <c r="N10" s="334"/>
      <c r="O10" s="334"/>
      <c r="P10" s="334"/>
      <c r="Q10" s="335"/>
      <c r="R10" s="73"/>
    </row>
    <row r="11" spans="2:18" ht="14.45" customHeight="1">
      <c r="B11" s="171" t="s">
        <v>42</v>
      </c>
      <c r="C11" s="334">
        <v>524.86938660844839</v>
      </c>
      <c r="D11" s="334">
        <v>522.85072004590745</v>
      </c>
      <c r="E11" s="334">
        <v>518.83928982106727</v>
      </c>
      <c r="F11" s="334">
        <v>513.09350207867567</v>
      </c>
      <c r="G11" s="335">
        <v>502.66516121793751</v>
      </c>
      <c r="H11" s="166"/>
      <c r="I11" s="186" t="s">
        <v>42</v>
      </c>
      <c r="J11" s="334">
        <v>0.38608851152843737</v>
      </c>
      <c r="K11" s="334">
        <v>1.1622282478762846</v>
      </c>
      <c r="L11" s="334">
        <v>2.2950757478053196</v>
      </c>
      <c r="M11" s="334">
        <v>4.4172994477498673</v>
      </c>
      <c r="N11" s="334">
        <v>4.0841686057728532</v>
      </c>
      <c r="O11" s="334">
        <v>5.9361696643400741</v>
      </c>
      <c r="P11" s="334">
        <v>6.8338966235423904</v>
      </c>
      <c r="Q11" s="335">
        <v>6.5304903359455047</v>
      </c>
      <c r="R11" s="74"/>
    </row>
    <row r="12" spans="2:18" ht="14.45" customHeight="1">
      <c r="B12" s="171"/>
      <c r="C12" s="334"/>
      <c r="D12" s="334"/>
      <c r="E12" s="334"/>
      <c r="F12" s="334"/>
      <c r="G12" s="335"/>
      <c r="H12" s="166"/>
      <c r="I12" s="186"/>
      <c r="J12" s="334"/>
      <c r="K12" s="334"/>
      <c r="L12" s="334"/>
      <c r="M12" s="334"/>
      <c r="N12" s="334"/>
      <c r="O12" s="334"/>
      <c r="P12" s="334"/>
      <c r="Q12" s="335"/>
      <c r="R12" s="73"/>
    </row>
    <row r="13" spans="2:18" ht="14.45" customHeight="1">
      <c r="B13" s="171" t="s">
        <v>43</v>
      </c>
      <c r="C13" s="334">
        <v>553.64739758594271</v>
      </c>
      <c r="D13" s="334">
        <v>551.37374855493647</v>
      </c>
      <c r="E13" s="334">
        <v>547.01687619678603</v>
      </c>
      <c r="F13" s="334">
        <v>540.95495338664603</v>
      </c>
      <c r="G13" s="335">
        <v>530.00146327421737</v>
      </c>
      <c r="H13" s="166"/>
      <c r="I13" s="186" t="s">
        <v>43</v>
      </c>
      <c r="J13" s="334">
        <v>0.41236076925408316</v>
      </c>
      <c r="K13" s="334">
        <v>1.2121237346928604</v>
      </c>
      <c r="L13" s="334">
        <v>2.3463033511081921</v>
      </c>
      <c r="M13" s="334">
        <v>4.4614847222584242</v>
      </c>
      <c r="N13" s="334">
        <v>4.1078870331121342</v>
      </c>
      <c r="O13" s="334">
        <v>6.2038670410651031</v>
      </c>
      <c r="P13" s="334">
        <v>7.1063442005389055</v>
      </c>
      <c r="Q13" s="335">
        <v>6.7894541434694311</v>
      </c>
      <c r="R13" s="74"/>
    </row>
    <row r="14" spans="2:18" ht="14.45" customHeight="1">
      <c r="B14" s="171"/>
      <c r="C14" s="334"/>
      <c r="D14" s="334"/>
      <c r="E14" s="334"/>
      <c r="F14" s="334"/>
      <c r="G14" s="335"/>
      <c r="H14" s="166"/>
      <c r="I14" s="186"/>
      <c r="J14" s="334"/>
      <c r="K14" s="334"/>
      <c r="L14" s="334"/>
      <c r="M14" s="334"/>
      <c r="N14" s="334"/>
      <c r="O14" s="334"/>
      <c r="P14" s="334"/>
      <c r="Q14" s="335"/>
      <c r="R14" s="73"/>
    </row>
    <row r="15" spans="2:18" ht="14.45" customHeight="1">
      <c r="B15" s="171" t="s">
        <v>44</v>
      </c>
      <c r="C15" s="334">
        <v>589.5001419376822</v>
      </c>
      <c r="D15" s="334">
        <v>587.12903382032914</v>
      </c>
      <c r="E15" s="334">
        <v>582.61863065059913</v>
      </c>
      <c r="F15" s="334">
        <v>576.26988493381953</v>
      </c>
      <c r="G15" s="335">
        <v>563.21806551787552</v>
      </c>
      <c r="H15" s="166"/>
      <c r="I15" s="186" t="s">
        <v>44</v>
      </c>
      <c r="J15" s="334">
        <v>0.40384787342651052</v>
      </c>
      <c r="K15" s="334">
        <v>1.1811347809798978</v>
      </c>
      <c r="L15" s="334">
        <v>2.2958439005331899</v>
      </c>
      <c r="M15" s="334">
        <v>4.6664121818678739</v>
      </c>
      <c r="N15" s="334">
        <v>4.2214586337695037</v>
      </c>
      <c r="O15" s="334">
        <v>6.5973551035751754</v>
      </c>
      <c r="P15" s="334">
        <v>7.42346105719629</v>
      </c>
      <c r="Q15" s="335">
        <v>6.880335661583814</v>
      </c>
      <c r="R15" s="74"/>
    </row>
    <row r="16" spans="2:18" ht="14.45" customHeight="1" thickBot="1">
      <c r="B16" s="336"/>
      <c r="C16" s="337"/>
      <c r="D16" s="337"/>
      <c r="E16" s="337"/>
      <c r="F16" s="337"/>
      <c r="G16" s="338"/>
      <c r="H16" s="72"/>
      <c r="I16" s="339"/>
      <c r="J16" s="337"/>
      <c r="K16" s="337"/>
      <c r="L16" s="337"/>
      <c r="M16" s="337"/>
      <c r="N16" s="337"/>
      <c r="O16" s="337"/>
      <c r="P16" s="337"/>
      <c r="Q16" s="338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3" t="str">
        <f>"IJG Money Market Index Weights [%] - "&amp; TEXT(Map!$N$16, " mmmm yyyy")</f>
        <v>IJG Money Market Index Weights [%] -  November 2021</v>
      </c>
      <c r="C19" s="484"/>
      <c r="D19" s="484"/>
      <c r="E19" s="484"/>
      <c r="F19" s="484"/>
      <c r="G19" s="485"/>
      <c r="I19" s="483" t="str">
        <f>"IJG Money Market Index Performance [single-month returns, %] - "&amp; TEXT(Map!$N$16, " mmmm yyyy")</f>
        <v>IJG Money Market Index Performance [single-month returns, %] -  November 2021</v>
      </c>
      <c r="J19" s="484"/>
      <c r="K19" s="484"/>
      <c r="L19" s="484"/>
      <c r="M19" s="484"/>
      <c r="N19" s="484"/>
      <c r="O19" s="484"/>
      <c r="P19" s="484"/>
      <c r="Q19" s="485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135</v>
      </c>
      <c r="R20" s="73"/>
    </row>
    <row r="21" spans="2:18" ht="14.45" customHeight="1">
      <c r="B21" s="191"/>
      <c r="C21" s="331"/>
      <c r="D21" s="331"/>
      <c r="E21" s="331"/>
      <c r="F21" s="331"/>
      <c r="G21" s="332"/>
      <c r="I21" s="191"/>
      <c r="J21" s="160"/>
      <c r="K21" s="160"/>
      <c r="L21" s="160"/>
      <c r="M21" s="160"/>
      <c r="N21" s="160"/>
      <c r="O21" s="160"/>
      <c r="P21" s="160"/>
      <c r="Q21" s="343"/>
      <c r="R21" s="73"/>
    </row>
    <row r="22" spans="2:18" ht="14.45" customHeight="1">
      <c r="B22" s="171" t="s">
        <v>38</v>
      </c>
      <c r="C22" s="334">
        <v>15</v>
      </c>
      <c r="D22" s="334">
        <v>15</v>
      </c>
      <c r="E22" s="334">
        <v>15</v>
      </c>
      <c r="F22" s="334">
        <v>15</v>
      </c>
      <c r="G22" s="335">
        <v>15</v>
      </c>
      <c r="H22" s="166"/>
      <c r="I22" s="171" t="s">
        <v>37</v>
      </c>
      <c r="J22" s="334">
        <v>0.42450422126638632</v>
      </c>
      <c r="K22" s="334">
        <v>1.2356725179841765</v>
      </c>
      <c r="L22" s="334">
        <v>2.4412285134892908</v>
      </c>
      <c r="M22" s="334">
        <v>4.5971313372247913</v>
      </c>
      <c r="N22" s="334">
        <v>4.2498800692435834</v>
      </c>
      <c r="O22" s="334">
        <v>5.8397552283170784</v>
      </c>
      <c r="P22" s="334">
        <v>6.7404032449817963</v>
      </c>
      <c r="Q22" s="335">
        <v>6.5377487686207658</v>
      </c>
      <c r="R22" s="73"/>
    </row>
    <row r="23" spans="2:18" ht="14.45" customHeight="1">
      <c r="B23" s="171"/>
      <c r="C23" s="334"/>
      <c r="D23" s="334"/>
      <c r="E23" s="334"/>
      <c r="F23" s="334"/>
      <c r="G23" s="335"/>
      <c r="H23" s="166"/>
      <c r="I23" s="171"/>
      <c r="J23" s="334"/>
      <c r="K23" s="334"/>
      <c r="L23" s="334"/>
      <c r="M23" s="334"/>
      <c r="N23" s="334"/>
      <c r="O23" s="334"/>
      <c r="P23" s="334"/>
      <c r="Q23" s="335"/>
      <c r="R23" s="73"/>
    </row>
    <row r="24" spans="2:18" ht="15" customHeight="1">
      <c r="B24" s="171" t="s">
        <v>42</v>
      </c>
      <c r="C24" s="334">
        <v>10.447080416572211</v>
      </c>
      <c r="D24" s="334">
        <v>10.447080416572211</v>
      </c>
      <c r="E24" s="334">
        <v>11.24001996007984</v>
      </c>
      <c r="F24" s="334">
        <v>11.064318529862176</v>
      </c>
      <c r="G24" s="335">
        <v>11.213720316622691</v>
      </c>
      <c r="H24" s="166"/>
      <c r="I24" s="171" t="s">
        <v>38</v>
      </c>
      <c r="J24" s="334">
        <v>0.25652788053340814</v>
      </c>
      <c r="K24" s="334">
        <v>0.70293446670370852</v>
      </c>
      <c r="L24" s="334">
        <v>1.3731280905118215</v>
      </c>
      <c r="M24" s="334">
        <v>2.7109863171586257</v>
      </c>
      <c r="N24" s="334">
        <v>2.4894414458619396</v>
      </c>
      <c r="O24" s="334">
        <v>4.075915068664715</v>
      </c>
      <c r="P24" s="334">
        <v>4.6265229301064359</v>
      </c>
      <c r="Q24" s="335">
        <v>4.6763073009493228</v>
      </c>
      <c r="R24" s="73"/>
    </row>
    <row r="25" spans="2:18">
      <c r="B25" s="171"/>
      <c r="C25" s="334"/>
      <c r="D25" s="334"/>
      <c r="E25" s="334"/>
      <c r="F25" s="334"/>
      <c r="G25" s="335"/>
      <c r="H25" s="166"/>
      <c r="I25" s="171"/>
      <c r="J25" s="334"/>
      <c r="K25" s="334"/>
      <c r="L25" s="334"/>
      <c r="M25" s="334"/>
      <c r="N25" s="334"/>
      <c r="O25" s="334"/>
      <c r="P25" s="334"/>
      <c r="Q25" s="335"/>
    </row>
    <row r="26" spans="2:18" ht="15" customHeight="1">
      <c r="B26" s="171" t="s">
        <v>43</v>
      </c>
      <c r="C26" s="334">
        <v>20.498951650274538</v>
      </c>
      <c r="D26" s="334">
        <v>20.498951650274538</v>
      </c>
      <c r="E26" s="334">
        <v>20.232035928143709</v>
      </c>
      <c r="F26" s="334">
        <v>20.479836651352731</v>
      </c>
      <c r="G26" s="335">
        <v>20.722955145118735</v>
      </c>
      <c r="H26" s="166"/>
      <c r="I26" s="171" t="s">
        <v>42</v>
      </c>
      <c r="J26" s="334">
        <v>0.39300223390879019</v>
      </c>
      <c r="K26" s="334">
        <v>1.1627420798049348</v>
      </c>
      <c r="L26" s="334">
        <v>2.3337528188527301</v>
      </c>
      <c r="M26" s="334">
        <v>4.5004894069065271</v>
      </c>
      <c r="N26" s="334">
        <v>4.1474764393817365</v>
      </c>
      <c r="O26" s="334">
        <v>5.849181143276927</v>
      </c>
      <c r="P26" s="334">
        <v>6.7690865236150755</v>
      </c>
      <c r="Q26" s="335">
        <v>6.5215899819993428</v>
      </c>
      <c r="R26" s="69"/>
    </row>
    <row r="27" spans="2:18" ht="14.45" customHeight="1">
      <c r="B27" s="171"/>
      <c r="C27" s="334"/>
      <c r="D27" s="334"/>
      <c r="E27" s="334"/>
      <c r="F27" s="334"/>
      <c r="G27" s="335"/>
      <c r="H27" s="166"/>
      <c r="I27" s="171"/>
      <c r="J27" s="334"/>
      <c r="K27" s="334"/>
      <c r="L27" s="334"/>
      <c r="M27" s="334"/>
      <c r="N27" s="334"/>
      <c r="O27" s="334"/>
      <c r="P27" s="334"/>
      <c r="Q27" s="335"/>
      <c r="R27" s="77"/>
    </row>
    <row r="28" spans="2:18" ht="14.45" customHeight="1">
      <c r="B28" s="171" t="s">
        <v>44</v>
      </c>
      <c r="C28" s="334">
        <v>54.05396793315326</v>
      </c>
      <c r="D28" s="334">
        <v>54.05396793315326</v>
      </c>
      <c r="E28" s="334">
        <v>53.527944111776449</v>
      </c>
      <c r="F28" s="334">
        <v>53.455844818785096</v>
      </c>
      <c r="G28" s="335">
        <v>53.06332453825857</v>
      </c>
      <c r="H28" s="166"/>
      <c r="I28" s="171" t="s">
        <v>43</v>
      </c>
      <c r="J28" s="334">
        <v>0.43000824938115301</v>
      </c>
      <c r="K28" s="334">
        <v>1.2666379807680039</v>
      </c>
      <c r="L28" s="334">
        <v>2.4997629663055188</v>
      </c>
      <c r="M28" s="334">
        <v>4.7003472095153098</v>
      </c>
      <c r="N28" s="334">
        <v>4.3492019953284666</v>
      </c>
      <c r="O28" s="334">
        <v>6.0038045500833137</v>
      </c>
      <c r="P28" s="334">
        <v>6.952370191677093</v>
      </c>
      <c r="Q28" s="335">
        <v>6.7750005428035998</v>
      </c>
      <c r="R28" s="73"/>
    </row>
    <row r="29" spans="2:18" ht="14.25" thickBot="1">
      <c r="B29" s="340"/>
      <c r="C29" s="337"/>
      <c r="D29" s="337"/>
      <c r="E29" s="337"/>
      <c r="F29" s="337"/>
      <c r="G29" s="338"/>
      <c r="H29" s="166"/>
      <c r="I29" s="171"/>
      <c r="J29" s="334"/>
      <c r="K29" s="334"/>
      <c r="L29" s="334"/>
      <c r="M29" s="334"/>
      <c r="N29" s="334"/>
      <c r="O29" s="334"/>
      <c r="P29" s="334"/>
      <c r="Q29" s="335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4">
        <v>0.46066214325568566</v>
      </c>
      <c r="K30" s="334">
        <v>1.3425037764723369</v>
      </c>
      <c r="L30" s="334">
        <v>2.6513678322673151</v>
      </c>
      <c r="M30" s="334">
        <v>4.954316224635269</v>
      </c>
      <c r="N30" s="334">
        <v>4.5838287541154044</v>
      </c>
      <c r="O30" s="334">
        <v>6.1373368634854542</v>
      </c>
      <c r="P30" s="334">
        <v>7.0991031959988904</v>
      </c>
      <c r="Q30" s="335">
        <v>6.8444086021749229</v>
      </c>
      <c r="R30" s="73"/>
    </row>
    <row r="31" spans="2:18" ht="14.25" thickBot="1">
      <c r="I31" s="336"/>
      <c r="J31" s="337"/>
      <c r="K31" s="337"/>
      <c r="L31" s="337"/>
      <c r="M31" s="337"/>
      <c r="N31" s="337"/>
      <c r="O31" s="337"/>
      <c r="P31" s="337"/>
      <c r="Q31" s="338"/>
      <c r="R31" s="73"/>
    </row>
    <row r="32" spans="2:18" ht="14.45" customHeight="1">
      <c r="B32" s="483" t="str">
        <f>"IJG Money Market Index [single-month returns] - "&amp; TEXT(Map!$N$16, " mmmm yyyy")</f>
        <v>IJG Money Market Index [single-month returns] -  November 2021</v>
      </c>
      <c r="C32" s="484"/>
      <c r="D32" s="484"/>
      <c r="E32" s="484"/>
      <c r="F32" s="484"/>
      <c r="G32" s="485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1"/>
      <c r="D34" s="331"/>
      <c r="E34" s="331"/>
      <c r="F34" s="331"/>
      <c r="G34" s="332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4">
        <v>529.89567776579668</v>
      </c>
      <c r="D35" s="334">
        <v>527.65575680440691</v>
      </c>
      <c r="E35" s="334">
        <v>523.42782399322971</v>
      </c>
      <c r="F35" s="334">
        <v>517.26798424329797</v>
      </c>
      <c r="G35" s="335">
        <v>506.60631987830965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4"/>
      <c r="D36" s="334"/>
      <c r="E36" s="334"/>
      <c r="F36" s="334"/>
      <c r="G36" s="335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4">
        <v>398.74428187811611</v>
      </c>
      <c r="D37" s="334">
        <v>397.72400890769268</v>
      </c>
      <c r="E37" s="334">
        <v>395.96093598439916</v>
      </c>
      <c r="F37" s="334">
        <v>393.34317623314735</v>
      </c>
      <c r="G37" s="335">
        <v>388.21969895882785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4"/>
      <c r="D38" s="334"/>
      <c r="E38" s="334"/>
      <c r="F38" s="334"/>
      <c r="G38" s="335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4">
        <v>521.79852840270041</v>
      </c>
      <c r="D39" s="334">
        <v>519.75587619836858</v>
      </c>
      <c r="E39" s="334">
        <v>515.80109205725728</v>
      </c>
      <c r="F39" s="334">
        <v>509.89875190678106</v>
      </c>
      <c r="G39" s="335">
        <v>499.32639680844812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4"/>
      <c r="D40" s="334"/>
      <c r="E40" s="334"/>
      <c r="F40" s="334"/>
      <c r="G40" s="335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4">
        <v>545.50308056535289</v>
      </c>
      <c r="D41" s="334">
        <v>543.1674158691651</v>
      </c>
      <c r="E41" s="334">
        <v>538.67995565227693</v>
      </c>
      <c r="F41" s="334">
        <v>532.1993581045399</v>
      </c>
      <c r="G41" s="335">
        <v>521.01363090396399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4"/>
      <c r="D42" s="334"/>
      <c r="E42" s="334"/>
      <c r="F42" s="334"/>
      <c r="G42" s="335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4">
        <v>571.51554097440157</v>
      </c>
      <c r="D43" s="334">
        <v>568.89485772991156</v>
      </c>
      <c r="E43" s="334">
        <v>563.94456390674316</v>
      </c>
      <c r="F43" s="334">
        <v>556.75394594669206</v>
      </c>
      <c r="G43" s="335">
        <v>544.53743450738932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6"/>
      <c r="C44" s="341"/>
      <c r="D44" s="341"/>
      <c r="E44" s="341"/>
      <c r="F44" s="341"/>
      <c r="G44" s="342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42578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42578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42578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0" t="s">
        <v>62</v>
      </c>
      <c r="C2" s="420"/>
      <c r="D2" s="420"/>
      <c r="E2" s="26"/>
      <c r="F2" s="26"/>
      <c r="G2" s="26"/>
      <c r="H2" s="26"/>
      <c r="I2" s="26"/>
      <c r="J2" s="26"/>
      <c r="K2" s="492" t="s">
        <v>7</v>
      </c>
      <c r="L2" s="492"/>
      <c r="O2" s="56"/>
      <c r="S2" s="56"/>
      <c r="U2" s="86">
        <f>Map!$N$16</f>
        <v>44530</v>
      </c>
    </row>
    <row r="3" spans="2:21" ht="14.25" thickBot="1"/>
    <row r="4" spans="2:21" ht="15" customHeight="1">
      <c r="B4" s="448" t="str">
        <f>"Namibian vs South African Yield Curve - "&amp; TEXT(Map!$N$16, " mmmm yyyy")</f>
        <v>Namibian vs South African Yield Curve -  November 2021</v>
      </c>
      <c r="C4" s="449"/>
      <c r="D4" s="449"/>
      <c r="E4" s="449"/>
      <c r="F4" s="450"/>
      <c r="G4" s="344"/>
      <c r="H4" s="489" t="s">
        <v>121</v>
      </c>
      <c r="I4" s="490"/>
      <c r="J4" s="490"/>
      <c r="K4" s="490"/>
      <c r="L4" s="491"/>
      <c r="M4" s="52"/>
      <c r="N4" s="52"/>
      <c r="O4" s="52"/>
      <c r="P4" s="52"/>
      <c r="Q4" s="52"/>
      <c r="R4" s="41"/>
      <c r="S4" s="41"/>
    </row>
    <row r="5" spans="2:21" ht="18.75">
      <c r="B5" s="345"/>
      <c r="C5" s="346"/>
      <c r="D5" s="346"/>
      <c r="E5" s="346"/>
      <c r="F5" s="347"/>
      <c r="G5" s="346"/>
      <c r="H5" s="345"/>
      <c r="I5" s="346"/>
      <c r="J5" s="346"/>
      <c r="K5" s="346"/>
      <c r="L5" s="347"/>
      <c r="M5" s="49"/>
      <c r="N5" s="49"/>
      <c r="O5" s="49"/>
      <c r="P5" s="49"/>
      <c r="Q5" s="49"/>
      <c r="R5" s="43"/>
      <c r="S5" s="43"/>
    </row>
    <row r="6" spans="2:21" ht="14.45" customHeight="1">
      <c r="B6" s="345"/>
      <c r="C6" s="348"/>
      <c r="D6" s="348"/>
      <c r="E6" s="348"/>
      <c r="F6" s="349"/>
      <c r="G6" s="348"/>
      <c r="H6" s="345"/>
      <c r="I6" s="348"/>
      <c r="J6" s="348"/>
      <c r="K6" s="348"/>
      <c r="L6" s="349"/>
      <c r="M6" s="50"/>
      <c r="N6" s="50"/>
      <c r="O6" s="50"/>
      <c r="P6" s="50"/>
      <c r="Q6" s="50"/>
      <c r="R6" s="35"/>
      <c r="S6" s="35"/>
    </row>
    <row r="7" spans="2:21" ht="14.45" customHeight="1">
      <c r="B7" s="350"/>
      <c r="C7" s="351"/>
      <c r="D7" s="351"/>
      <c r="E7" s="351"/>
      <c r="F7" s="352"/>
      <c r="G7" s="351"/>
      <c r="H7" s="350"/>
      <c r="I7" s="351"/>
      <c r="J7" s="351"/>
      <c r="K7" s="351"/>
      <c r="L7" s="352"/>
      <c r="M7" s="50"/>
      <c r="N7" s="50"/>
      <c r="O7" s="50"/>
      <c r="P7" s="50"/>
      <c r="Q7" s="50"/>
      <c r="R7" s="34"/>
      <c r="S7" s="34"/>
    </row>
    <row r="8" spans="2:21" ht="14.45" customHeight="1">
      <c r="B8" s="350"/>
      <c r="C8" s="351"/>
      <c r="D8" s="351"/>
      <c r="E8" s="351"/>
      <c r="F8" s="352"/>
      <c r="G8" s="351"/>
      <c r="H8" s="350"/>
      <c r="I8" s="351"/>
      <c r="J8" s="351"/>
      <c r="K8" s="351"/>
      <c r="L8" s="352"/>
      <c r="M8" s="50"/>
      <c r="N8" s="50"/>
      <c r="O8" s="50"/>
      <c r="P8" s="50"/>
      <c r="Q8" s="50"/>
      <c r="R8" s="35"/>
      <c r="S8" s="35"/>
    </row>
    <row r="9" spans="2:21" ht="14.45" customHeight="1">
      <c r="B9" s="350"/>
      <c r="C9" s="351"/>
      <c r="D9" s="351"/>
      <c r="E9" s="351"/>
      <c r="F9" s="352"/>
      <c r="G9" s="351"/>
      <c r="H9" s="350"/>
      <c r="I9" s="351"/>
      <c r="J9" s="351"/>
      <c r="K9" s="351"/>
      <c r="L9" s="352"/>
      <c r="M9" s="50"/>
      <c r="N9" s="50"/>
      <c r="O9" s="50"/>
      <c r="P9" s="50"/>
      <c r="Q9" s="50"/>
      <c r="R9" s="35"/>
      <c r="S9" s="35"/>
    </row>
    <row r="10" spans="2:21" ht="14.45" customHeight="1">
      <c r="B10" s="350"/>
      <c r="C10" s="351"/>
      <c r="D10" s="351"/>
      <c r="E10" s="351"/>
      <c r="F10" s="352"/>
      <c r="G10" s="351"/>
      <c r="H10" s="350"/>
      <c r="I10" s="351"/>
      <c r="J10" s="351"/>
      <c r="K10" s="351"/>
      <c r="L10" s="352"/>
      <c r="M10" s="50"/>
      <c r="N10" s="50"/>
      <c r="O10" s="50"/>
      <c r="P10" s="50"/>
      <c r="Q10" s="50"/>
      <c r="R10" s="35"/>
      <c r="S10" s="35"/>
    </row>
    <row r="11" spans="2:21" ht="14.45" customHeight="1">
      <c r="B11" s="350"/>
      <c r="C11" s="351"/>
      <c r="D11" s="351"/>
      <c r="E11" s="351"/>
      <c r="F11" s="352"/>
      <c r="G11" s="351"/>
      <c r="H11" s="350"/>
      <c r="I11" s="351"/>
      <c r="J11" s="351"/>
      <c r="K11" s="351"/>
      <c r="L11" s="352"/>
      <c r="M11" s="50"/>
      <c r="N11" s="50"/>
      <c r="O11" s="50"/>
      <c r="P11" s="50"/>
      <c r="Q11" s="50"/>
      <c r="R11" s="34"/>
      <c r="S11" s="34"/>
    </row>
    <row r="12" spans="2:21" ht="14.45" customHeight="1">
      <c r="B12" s="350"/>
      <c r="C12" s="351"/>
      <c r="D12" s="351"/>
      <c r="E12" s="351"/>
      <c r="F12" s="352"/>
      <c r="G12" s="351"/>
      <c r="H12" s="350"/>
      <c r="I12" s="351"/>
      <c r="J12" s="351"/>
      <c r="K12" s="351"/>
      <c r="L12" s="352"/>
      <c r="M12" s="50"/>
      <c r="N12" s="50"/>
      <c r="O12" s="50"/>
      <c r="P12" s="50"/>
      <c r="Q12" s="50"/>
      <c r="R12" s="35"/>
      <c r="S12" s="35"/>
    </row>
    <row r="13" spans="2:21" ht="14.45" customHeight="1">
      <c r="B13" s="350"/>
      <c r="C13" s="351"/>
      <c r="D13" s="351"/>
      <c r="E13" s="351"/>
      <c r="F13" s="352"/>
      <c r="G13" s="351"/>
      <c r="H13" s="350"/>
      <c r="I13" s="351"/>
      <c r="J13" s="351"/>
      <c r="K13" s="351"/>
      <c r="L13" s="352"/>
      <c r="M13" s="50"/>
      <c r="N13" s="50"/>
      <c r="O13" s="50"/>
      <c r="P13" s="50"/>
      <c r="Q13" s="50"/>
      <c r="R13" s="34"/>
      <c r="S13" s="34"/>
    </row>
    <row r="14" spans="2:21" ht="14.45" customHeight="1">
      <c r="B14" s="350"/>
      <c r="C14" s="351"/>
      <c r="D14" s="351"/>
      <c r="E14" s="351"/>
      <c r="F14" s="352"/>
      <c r="G14" s="351"/>
      <c r="H14" s="350"/>
      <c r="I14" s="351"/>
      <c r="J14" s="351"/>
      <c r="K14" s="351"/>
      <c r="L14" s="352"/>
      <c r="M14" s="50"/>
      <c r="N14" s="50"/>
      <c r="O14" s="50"/>
      <c r="P14" s="50"/>
      <c r="Q14" s="50"/>
      <c r="R14" s="35"/>
      <c r="S14" s="35"/>
    </row>
    <row r="15" spans="2:21" ht="14.45" customHeight="1">
      <c r="B15" s="353"/>
      <c r="C15" s="354"/>
      <c r="D15" s="354"/>
      <c r="E15" s="354"/>
      <c r="F15" s="355"/>
      <c r="G15" s="354"/>
      <c r="H15" s="353"/>
      <c r="I15" s="354"/>
      <c r="J15" s="354"/>
      <c r="K15" s="354"/>
      <c r="L15" s="355"/>
      <c r="M15" s="50"/>
      <c r="N15" s="50"/>
      <c r="O15" s="50"/>
      <c r="P15" s="50"/>
      <c r="Q15" s="50"/>
      <c r="R15" s="34"/>
      <c r="S15" s="34"/>
    </row>
    <row r="16" spans="2:21" ht="14.45" customHeight="1">
      <c r="B16" s="356"/>
      <c r="C16" s="354"/>
      <c r="D16" s="354"/>
      <c r="E16" s="354"/>
      <c r="F16" s="355"/>
      <c r="G16" s="354"/>
      <c r="H16" s="356"/>
      <c r="I16" s="354"/>
      <c r="J16" s="354"/>
      <c r="K16" s="354"/>
      <c r="L16" s="355"/>
      <c r="M16" s="50"/>
      <c r="N16" s="50"/>
      <c r="O16" s="50"/>
      <c r="P16" s="50"/>
      <c r="Q16" s="50"/>
      <c r="R16" s="35"/>
      <c r="S16" s="35"/>
    </row>
    <row r="17" spans="1:19" ht="14.45" customHeight="1">
      <c r="B17" s="357"/>
      <c r="C17" s="358"/>
      <c r="D17" s="358"/>
      <c r="E17" s="358"/>
      <c r="F17" s="359"/>
      <c r="G17" s="358"/>
      <c r="H17" s="357"/>
      <c r="I17" s="358"/>
      <c r="J17" s="358"/>
      <c r="K17" s="358"/>
      <c r="L17" s="359"/>
      <c r="M17" s="29"/>
      <c r="N17" s="29"/>
      <c r="O17" s="29"/>
      <c r="P17" s="29"/>
      <c r="Q17" s="29"/>
      <c r="R17" s="35"/>
      <c r="S17" s="35"/>
    </row>
    <row r="18" spans="1:19" ht="14.45" customHeight="1">
      <c r="B18" s="360"/>
      <c r="C18" s="358"/>
      <c r="D18" s="358"/>
      <c r="E18" s="358"/>
      <c r="F18" s="359"/>
      <c r="G18" s="358"/>
      <c r="H18" s="360"/>
      <c r="I18" s="358"/>
      <c r="J18" s="358"/>
      <c r="K18" s="358"/>
      <c r="L18" s="359"/>
      <c r="M18" s="27"/>
      <c r="N18" s="45"/>
      <c r="O18" s="34"/>
      <c r="P18" s="34"/>
      <c r="Q18" s="34"/>
      <c r="R18" s="35"/>
      <c r="S18" s="35"/>
    </row>
    <row r="19" spans="1:19" ht="14.45" customHeight="1">
      <c r="B19" s="361"/>
      <c r="C19" s="344"/>
      <c r="D19" s="344"/>
      <c r="E19" s="344"/>
      <c r="F19" s="362"/>
      <c r="G19" s="344"/>
      <c r="H19" s="361"/>
      <c r="I19" s="344"/>
      <c r="J19" s="344"/>
      <c r="K19" s="344"/>
      <c r="L19" s="362"/>
      <c r="M19" s="52"/>
      <c r="N19" s="52"/>
      <c r="O19" s="52"/>
      <c r="P19" s="52"/>
      <c r="Q19" s="4"/>
      <c r="R19" s="35"/>
      <c r="S19" s="35"/>
    </row>
    <row r="20" spans="1:19" ht="14.45" customHeight="1">
      <c r="B20" s="345"/>
      <c r="C20" s="346"/>
      <c r="D20" s="346"/>
      <c r="E20" s="346"/>
      <c r="F20" s="347"/>
      <c r="G20" s="346"/>
      <c r="H20" s="345"/>
      <c r="I20" s="346"/>
      <c r="J20" s="346"/>
      <c r="K20" s="346"/>
      <c r="L20" s="347"/>
      <c r="M20" s="49"/>
      <c r="N20" s="49"/>
      <c r="O20" s="49"/>
      <c r="P20" s="49"/>
      <c r="Q20" s="49"/>
      <c r="R20" s="35"/>
      <c r="S20" s="35"/>
    </row>
    <row r="21" spans="1:19" ht="14.45" customHeight="1">
      <c r="B21" s="345"/>
      <c r="C21" s="348"/>
      <c r="D21" s="348"/>
      <c r="E21" s="348"/>
      <c r="F21" s="349"/>
      <c r="G21" s="348"/>
      <c r="H21" s="345"/>
      <c r="I21" s="348"/>
      <c r="J21" s="348"/>
      <c r="K21" s="348"/>
      <c r="L21" s="349"/>
      <c r="M21" s="50"/>
      <c r="N21" s="50"/>
      <c r="O21" s="50"/>
      <c r="P21" s="50"/>
      <c r="Q21" s="50"/>
      <c r="R21" s="35"/>
      <c r="S21" s="35"/>
    </row>
    <row r="22" spans="1:19" ht="14.45" customHeight="1">
      <c r="B22" s="350"/>
      <c r="C22" s="363"/>
      <c r="D22" s="363"/>
      <c r="E22" s="363"/>
      <c r="F22" s="364"/>
      <c r="G22" s="363"/>
      <c r="H22" s="350"/>
      <c r="I22" s="363"/>
      <c r="J22" s="363"/>
      <c r="K22" s="363"/>
      <c r="L22" s="364"/>
      <c r="M22" s="50"/>
      <c r="N22" s="50"/>
      <c r="O22" s="50"/>
      <c r="P22" s="50"/>
      <c r="Q22" s="50"/>
      <c r="R22" s="35"/>
      <c r="S22" s="35"/>
    </row>
    <row r="23" spans="1:19" ht="14.45" customHeight="1">
      <c r="B23" s="350"/>
      <c r="C23" s="351"/>
      <c r="D23" s="351"/>
      <c r="E23" s="351"/>
      <c r="F23" s="352"/>
      <c r="G23" s="351"/>
      <c r="H23" s="350"/>
      <c r="I23" s="351"/>
      <c r="J23" s="351"/>
      <c r="K23" s="351"/>
      <c r="L23" s="352"/>
      <c r="M23" s="50"/>
      <c r="N23" s="50"/>
      <c r="O23" s="50"/>
      <c r="P23" s="50"/>
      <c r="Q23" s="50"/>
      <c r="R23" s="35"/>
      <c r="S23" s="35"/>
    </row>
    <row r="24" spans="1:19" ht="15" customHeight="1">
      <c r="B24" s="350"/>
      <c r="C24" s="351"/>
      <c r="D24" s="351"/>
      <c r="E24" s="351"/>
      <c r="F24" s="352"/>
      <c r="G24" s="351"/>
      <c r="H24" s="350"/>
      <c r="I24" s="351"/>
      <c r="J24" s="351"/>
      <c r="K24" s="351"/>
      <c r="L24" s="352"/>
      <c r="M24" s="50"/>
      <c r="N24" s="50"/>
      <c r="O24" s="50"/>
      <c r="P24" s="50"/>
      <c r="Q24" s="50"/>
      <c r="R24" s="35"/>
      <c r="S24" s="35"/>
    </row>
    <row r="25" spans="1:19" ht="18.75">
      <c r="B25" s="350"/>
      <c r="C25" s="351"/>
      <c r="D25" s="351"/>
      <c r="E25" s="351"/>
      <c r="F25" s="352"/>
      <c r="G25" s="351"/>
      <c r="H25" s="350"/>
      <c r="I25" s="351"/>
      <c r="J25" s="351"/>
      <c r="K25" s="351"/>
      <c r="L25" s="352"/>
      <c r="M25" s="50"/>
      <c r="N25" s="50"/>
      <c r="O25" s="50"/>
      <c r="P25" s="50"/>
      <c r="Q25" s="50"/>
      <c r="R25" s="27"/>
      <c r="S25" s="27"/>
    </row>
    <row r="26" spans="1:19" ht="15" customHeight="1">
      <c r="B26" s="350"/>
      <c r="C26" s="351"/>
      <c r="D26" s="351"/>
      <c r="E26" s="351"/>
      <c r="F26" s="352"/>
      <c r="G26" s="351"/>
      <c r="H26" s="350"/>
      <c r="I26" s="351"/>
      <c r="J26" s="351"/>
      <c r="K26" s="351"/>
      <c r="L26" s="352"/>
      <c r="M26" s="50"/>
      <c r="N26" s="50"/>
      <c r="O26" s="50"/>
      <c r="P26" s="50"/>
      <c r="Q26" s="50"/>
      <c r="R26" s="41"/>
      <c r="S26" s="41"/>
    </row>
    <row r="27" spans="1:19" ht="14.45" customHeight="1">
      <c r="B27" s="350"/>
      <c r="C27" s="351"/>
      <c r="D27" s="351"/>
      <c r="E27" s="351"/>
      <c r="F27" s="352"/>
      <c r="G27" s="351"/>
      <c r="H27" s="350"/>
      <c r="I27" s="351"/>
      <c r="J27" s="351"/>
      <c r="K27" s="351"/>
      <c r="L27" s="352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5"/>
      <c r="C28" s="366"/>
      <c r="D28" s="366"/>
      <c r="E28" s="366"/>
      <c r="F28" s="367"/>
      <c r="G28" s="351"/>
      <c r="H28" s="365"/>
      <c r="I28" s="366"/>
      <c r="J28" s="366"/>
      <c r="K28" s="366"/>
      <c r="L28" s="367"/>
      <c r="M28" s="50"/>
      <c r="N28" s="50"/>
      <c r="O28" s="50"/>
      <c r="P28" s="50"/>
      <c r="Q28" s="50"/>
      <c r="R28" s="35"/>
      <c r="S28" s="35"/>
    </row>
    <row r="29" spans="1:19" ht="18.75">
      <c r="B29" s="368" t="s">
        <v>29</v>
      </c>
      <c r="C29" s="37"/>
      <c r="D29" s="37"/>
      <c r="E29" s="29"/>
      <c r="F29" s="37"/>
      <c r="G29" s="29"/>
      <c r="H29" s="368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69" t="s">
        <v>73</v>
      </c>
      <c r="C31" s="370"/>
      <c r="D31" s="370"/>
      <c r="E31" s="370"/>
      <c r="F31" s="371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2"/>
      <c r="C32" s="373" t="s">
        <v>85</v>
      </c>
      <c r="D32" s="373" t="s">
        <v>86</v>
      </c>
      <c r="E32" s="373" t="s">
        <v>87</v>
      </c>
      <c r="F32" s="374" t="s">
        <v>126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5" t="s">
        <v>117</v>
      </c>
      <c r="C33" s="376" t="s">
        <v>137</v>
      </c>
      <c r="D33" s="377">
        <v>44576</v>
      </c>
      <c r="E33" s="378">
        <v>8.7499999999999994E-2</v>
      </c>
      <c r="F33" s="379">
        <v>0.20203076690821697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5" t="s">
        <v>131</v>
      </c>
      <c r="C34" s="376" t="s">
        <v>119</v>
      </c>
      <c r="D34" s="377">
        <v>45214</v>
      </c>
      <c r="E34" s="378">
        <v>8.8499999999999995E-2</v>
      </c>
      <c r="F34" s="379">
        <v>1.7716035886019554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5" t="s">
        <v>74</v>
      </c>
      <c r="C35" s="376" t="s">
        <v>75</v>
      </c>
      <c r="D35" s="377">
        <v>45580</v>
      </c>
      <c r="E35" s="378">
        <v>0.105</v>
      </c>
      <c r="F35" s="379">
        <v>2.5240698984172321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5" t="s">
        <v>110</v>
      </c>
      <c r="C36" s="376" t="s">
        <v>75</v>
      </c>
      <c r="D36" s="377">
        <v>45762</v>
      </c>
      <c r="E36" s="378">
        <v>8.5000000000000006E-2</v>
      </c>
      <c r="F36" s="379">
        <v>2.9416086812906319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5" t="s">
        <v>136</v>
      </c>
      <c r="C37" s="376" t="s">
        <v>75</v>
      </c>
      <c r="D37" s="377">
        <v>45763</v>
      </c>
      <c r="E37" s="378">
        <v>8.5000000000000006E-2</v>
      </c>
      <c r="F37" s="379">
        <v>3.6289845268234711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5" t="s">
        <v>88</v>
      </c>
      <c r="C38" s="376" t="s">
        <v>75</v>
      </c>
      <c r="D38" s="377">
        <v>46402</v>
      </c>
      <c r="E38" s="378">
        <v>0.08</v>
      </c>
      <c r="F38" s="379">
        <v>4.0599859137501184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5" t="s">
        <v>89</v>
      </c>
      <c r="C39" s="376" t="s">
        <v>127</v>
      </c>
      <c r="D39" s="377">
        <v>47498</v>
      </c>
      <c r="E39" s="378">
        <v>0.08</v>
      </c>
      <c r="F39" s="379">
        <v>5.5412832758495538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5" t="s">
        <v>111</v>
      </c>
      <c r="C40" s="376" t="s">
        <v>90</v>
      </c>
      <c r="D40" s="377">
        <v>48319</v>
      </c>
      <c r="E40" s="378">
        <v>0.09</v>
      </c>
      <c r="F40" s="379">
        <v>6.337352769558537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5" t="s">
        <v>112</v>
      </c>
      <c r="C41" s="376" t="s">
        <v>128</v>
      </c>
      <c r="D41" s="377">
        <v>49505</v>
      </c>
      <c r="E41" s="378">
        <v>9.5000000000000001E-2</v>
      </c>
      <c r="F41" s="379">
        <v>6.7936652353213756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5" t="s">
        <v>113</v>
      </c>
      <c r="C42" s="376" t="s">
        <v>115</v>
      </c>
      <c r="D42" s="377">
        <v>50236</v>
      </c>
      <c r="E42" s="378">
        <v>9.5000000000000001E-2</v>
      </c>
      <c r="F42" s="379">
        <v>6.8962521450076446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5" t="s">
        <v>114</v>
      </c>
      <c r="C43" s="376" t="s">
        <v>116</v>
      </c>
      <c r="D43" s="377">
        <v>51424</v>
      </c>
      <c r="E43" s="378">
        <v>9.8000000000000004E-2</v>
      </c>
      <c r="F43" s="379">
        <v>7.123828501693299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5" t="s">
        <v>133</v>
      </c>
      <c r="C44" s="376" t="s">
        <v>120</v>
      </c>
      <c r="D44" s="377">
        <v>52427</v>
      </c>
      <c r="E44" s="378">
        <v>0.1</v>
      </c>
      <c r="F44" s="379">
        <v>7.0267281163665603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5" t="s">
        <v>118</v>
      </c>
      <c r="C45" s="376" t="s">
        <v>120</v>
      </c>
      <c r="D45" s="377">
        <v>53158</v>
      </c>
      <c r="E45" s="378">
        <v>9.8500000000000004E-2</v>
      </c>
      <c r="F45" s="379">
        <v>7.0771399074310644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5" t="s">
        <v>141</v>
      </c>
      <c r="C46" s="376" t="s">
        <v>142</v>
      </c>
      <c r="D46" s="377">
        <v>54346</v>
      </c>
      <c r="E46" s="378">
        <v>0.1</v>
      </c>
      <c r="F46" s="379">
        <v>7.3022854652505185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0" t="s">
        <v>134</v>
      </c>
      <c r="C47" s="381" t="s">
        <v>142</v>
      </c>
      <c r="D47" s="381">
        <v>54984</v>
      </c>
      <c r="E47" s="382">
        <v>0.10249999999999999</v>
      </c>
      <c r="F47" s="383">
        <v>7.049341151942631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4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2022-02-01T10:12:42Z</dcterms:modified>
</cp:coreProperties>
</file>