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28" i="4" l="1"/>
  <c r="I30" i="4"/>
  <c r="H30" i="4"/>
  <c r="R11" i="10"/>
  <c r="H28" i="4"/>
  <c r="R9" i="10"/>
  <c r="R7" i="10"/>
  <c r="H26" i="4"/>
  <c r="H11" i="4"/>
  <c r="H11" i="10"/>
  <c r="H9" i="4"/>
  <c r="H9" i="10"/>
  <c r="G51" i="2"/>
  <c r="H7" i="10"/>
  <c r="H7" i="4"/>
  <c r="G28" i="4"/>
  <c r="Q9" i="10"/>
  <c r="G26" i="4"/>
  <c r="Q7" i="10"/>
  <c r="G11" i="4"/>
  <c r="G11" i="10"/>
  <c r="G9" i="4"/>
  <c r="G9" i="10"/>
  <c r="G7" i="4"/>
  <c r="F51" i="2"/>
  <c r="G7" i="10"/>
  <c r="I11" i="10"/>
  <c r="I11" i="4"/>
  <c r="F30" i="4"/>
  <c r="P11" i="10"/>
  <c r="P9" i="10"/>
  <c r="F28" i="4"/>
  <c r="P7" i="10"/>
  <c r="F26" i="4"/>
  <c r="F11" i="10"/>
  <c r="F11" i="4"/>
  <c r="F9" i="4"/>
  <c r="F9" i="10"/>
  <c r="E51" i="2"/>
  <c r="F7" i="4"/>
  <c r="F7" i="10"/>
  <c r="I7" i="10"/>
  <c r="I7" i="4"/>
  <c r="H51" i="2"/>
  <c r="O11" i="10"/>
  <c r="E30" i="4"/>
  <c r="E28" i="4"/>
  <c r="O9" i="10"/>
  <c r="O7" i="10"/>
  <c r="E26" i="4"/>
  <c r="E11" i="4"/>
  <c r="E11" i="10"/>
  <c r="E9" i="4"/>
  <c r="E9" i="10"/>
  <c r="E7" i="4"/>
  <c r="E7" i="10"/>
  <c r="D30" i="4"/>
  <c r="N11" i="10"/>
  <c r="N9" i="10"/>
  <c r="D28" i="4"/>
  <c r="D26" i="4"/>
  <c r="N7" i="10"/>
  <c r="D11" i="10"/>
  <c r="D11" i="4"/>
  <c r="D9" i="4"/>
  <c r="D9" i="10"/>
  <c r="D7" i="4"/>
  <c r="D7" i="10"/>
  <c r="D51" i="2"/>
  <c r="I9" i="4"/>
  <c r="I9" i="10"/>
  <c r="M11" i="10"/>
  <c r="C30" i="4"/>
  <c r="C28" i="4"/>
  <c r="M9" i="10"/>
  <c r="M7" i="10"/>
  <c r="C26" i="4"/>
  <c r="C11" i="10"/>
  <c r="C11" i="4"/>
  <c r="C9" i="4"/>
  <c r="C9" i="10"/>
  <c r="C7" i="10"/>
  <c r="C51" i="2"/>
  <c r="C7" i="4"/>
  <c r="Q11" i="10"/>
  <c r="G30" i="4"/>
  <c r="J30" i="4"/>
  <c r="T11" i="10"/>
  <c r="J28" i="4"/>
  <c r="T9" i="10"/>
  <c r="J26" i="4"/>
  <c r="T7" i="10"/>
  <c r="J11" i="4"/>
  <c r="J11" i="10"/>
  <c r="J9" i="10"/>
  <c r="J9" i="4"/>
  <c r="I51" i="2"/>
  <c r="J7" i="4"/>
  <c r="J7" i="10"/>
  <c r="S9" i="10" l="1"/>
  <c r="S11" i="10"/>
  <c r="I26" i="4"/>
  <c r="S7" i="10"/>
</calcChain>
</file>

<file path=xl/sharedStrings.xml><?xml version="1.0" encoding="utf-8"?>
<sst xmlns="http://schemas.openxmlformats.org/spreadsheetml/2006/main" count="42487" uniqueCount="216">
  <si>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</si>
  <si>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</si>
  <si>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</si>
  <si>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</si>
  <si>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</si>
  <si>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</si>
  <si>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</si>
  <si>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</si>
  <si>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</si>
  <si>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</si>
  <si>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</si>
  <si>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</si>
  <si>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</si>
  <si>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</si>
  <si>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</si>
  <si>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</si>
  <si>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</si>
  <si>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</si>
  <si>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</si>
  <si>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</si>
  <si>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</si>
  <si>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</si>
  <si>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</si>
  <si>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</si>
  <si>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</si>
  <si>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</si>
  <si>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</si>
  <si>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</si>
  <si>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</si>
  <si>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</si>
  <si>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</si>
  <si>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</si>
  <si>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</si>
  <si>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</si>
  <si>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</si>
  <si>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</si>
  <si>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</si>
  <si>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</si>
  <si>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</si>
  <si>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</si>
  <si>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</si>
  <si>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</si>
  <si>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</si>
  <si>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</si>
  <si>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</si>
  <si>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</si>
  <si>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</si>
  <si>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</si>
  <si>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</si>
  <si>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</si>
  <si>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</si>
  <si>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</si>
  <si>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</si>
  <si>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</si>
  <si>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</si>
  <si>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</si>
  <si>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</si>
  <si>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</si>
  <si>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</si>
  <si>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</si>
  <si>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</si>
  <si>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</si>
  <si>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</si>
  <si>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</si>
  <si>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</si>
  <si>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</si>
  <si>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</si>
  <si>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</si>
  <si>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</si>
  <si>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</si>
  <si>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</si>
  <si>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</si>
  <si>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</si>
  <si>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</si>
  <si>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</si>
  <si>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</si>
  <si>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</si>
  <si>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</si>
  <si>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</si>
  <si>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</si>
  <si>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</si>
  <si>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</si>
  <si>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</si>
  <si>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</si>
  <si>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</si>
  <si>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</si>
  <si>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</si>
  <si>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</si>
  <si>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</si>
  <si>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</si>
  <si>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</si>
  <si>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</si>
  <si>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</si>
  <si>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</si>
  <si>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</si>
  <si>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</si>
  <si>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</si>
  <si>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</si>
  <si>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</si>
  <si>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</si>
  <si>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</si>
  <si>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</si>
  <si>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</si>
  <si>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</si>
  <si>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</si>
  <si>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</si>
  <si>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</si>
  <si>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</si>
  <si>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</si>
  <si>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</si>
  <si>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</si>
  <si>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</si>
  <si>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</si>
  <si>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</si>
  <si>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</si>
  <si>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</si>
  <si>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</si>
  <si>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</si>
  <si>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</si>
  <si>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</si>
  <si>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</si>
  <si>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</si>
  <si>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</si>
  <si>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</si>
  <si>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</si>
  <si>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</si>
  <si>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</si>
  <si>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</si>
  <si>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</si>
  <si>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</si>
  <si>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</si>
  <si>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</si>
  <si>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</si>
  <si>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</si>
  <si>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</si>
  <si>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</si>
  <si>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</si>
  <si>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</si>
  <si>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</si>
  <si>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</si>
  <si>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</si>
  <si>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</si>
  <si>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</si>
  <si>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</si>
  <si>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</si>
  <si>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</si>
  <si>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</si>
  <si>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BWFK22</t>
  </si>
  <si>
    <t>BWFH22</t>
  </si>
  <si>
    <t>BWFi23</t>
  </si>
  <si>
    <t>BW25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</si>
  <si>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</si>
  <si>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</si>
  <si>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</si>
  <si>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</si>
  <si>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</si>
  <si>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</si>
  <si>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</si>
  <si>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</si>
  <si>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</si>
  <si>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</si>
  <si>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</si>
  <si>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</si>
  <si>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</si>
  <si>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</si>
  <si>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</si>
  <si>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</si>
  <si>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</si>
  <si>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</si>
  <si>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</si>
  <si>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</si>
  <si>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</si>
  <si>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</si>
  <si>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</si>
  <si>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</si>
  <si>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</si>
  <si>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</si>
  <si>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</si>
  <si>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</si>
  <si>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</si>
  <si>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</si>
  <si>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</si>
  <si>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</si>
  <si>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</si>
  <si>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</si>
  <si>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</si>
  <si>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</si>
  <si>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</si>
  <si>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</si>
  <si>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</si>
  <si>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</si>
  <si>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</si>
  <si>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</si>
  <si>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</si>
  <si>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</si>
  <si>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</si>
  <si>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</si>
  <si>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</si>
  <si>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</si>
  <si>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</si>
  <si>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</si>
  <si>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</si>
  <si>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</si>
  <si>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</si>
  <si>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</si>
  <si>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</si>
  <si>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</si>
  <si>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</si>
  <si>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</si>
  <si>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</si>
  <si>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</si>
  <si>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</si>
  <si>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</si>
  <si>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</si>
  <si>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</si>
  <si>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1054.97 points at the end of June,  up from 1002.40 points in May, gaining 5.3% m/m on a total return basis in June compared to a 1.5% m/m  increase  in May. The NSX Local Index decreased 4.0% m/m compared to a 1.6% m/m increase in May. Over the last 12 months the NSX Overall Index returned -19.0% against -12.3% for the Local Index. The best performing share on the NSX in June was Trustco Group Holdings, gaining 35.6%, while Bravura Holdings was the worst performer, dropping -30.9%.
The IJG All Bond Index (including Corporate Bonds) rose 0.49% m/m in June after a 6.07% m/m decrease in May. Namibian bond premiums relative to SA yields generally decreased in June. The GC21 premium was unchanged at 10bps; the GC22 premium decreased by 5bps to 90bps; the GC23 premium decreased by 7bps to 88bps; the GC24 premium was unchanged at 40bps; the GC25 premium decreased by 3bps to 38bps; the GC27 premium decreased by 14bps to 40bps; the GC30 premium decreased by 27bps to 58bps; the GC32 premium decreased by 31bps to 74bps; the GC35 premium decreased by 37bps to 100bps; the GC37 premium decreased by 23bps to 111bps; the GC40 premium decreased by 12bps to 158bps; the GC43 premium decreased by 8bps to 175bps; the GC45 premium decreased by 7bps to 197bps; and the GC50 premium decreased by 5bps to 205bps.
The IJG Money Market Index (including NCD’s) increased 0.48% m/m in June after rising by 0.52% m/m in May.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</si>
</sst>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5.2748000000000017E-2</c:v>
                </c:pt>
                <c:pt idx="1">
                  <c:v>-4.0166999999999946E-2</c:v>
                </c:pt>
                <c:pt idx="2">
                  <c:v>4.9382482103985659E-3</c:v>
                </c:pt>
                <c:pt idx="3">
                  <c:v>4.750569153946671E-3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0.19848333058717849</c:v>
                </c:pt>
                <c:pt idx="1">
                  <c:v>-7.3206102080720425E-2</c:v>
                </c:pt>
                <c:pt idx="2">
                  <c:v>0.11692114399304865</c:v>
                </c:pt>
                <c:pt idx="3">
                  <c:v>1.53921509277124E-2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-0.18983560552560008</c:v>
                </c:pt>
                <c:pt idx="1">
                  <c:v>-0.12305224178136843</c:v>
                </c:pt>
                <c:pt idx="2">
                  <c:v>8.7658891869783803E-2</c:v>
                </c:pt>
                <c:pt idx="3">
                  <c:v>7.014627814920793E-2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-0.16468701875206615</c:v>
                </c:pt>
                <c:pt idx="1">
                  <c:v>-0.14534058406126271</c:v>
                </c:pt>
                <c:pt idx="2">
                  <c:v>5.3411626722437378E-2</c:v>
                </c:pt>
                <c:pt idx="3">
                  <c:v>3.2719448399185724E-2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6.1244568829532442E-2</c:v>
                </c:pt>
                <c:pt idx="1">
                  <c:v>5.9323272195197507E-3</c:v>
                </c:pt>
                <c:pt idx="2">
                  <c:v>0.12082179581039763</c:v>
                </c:pt>
                <c:pt idx="3">
                  <c:v>7.5899431867059608E-2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3.4538638439312264E-2</c:v>
                </c:pt>
                <c:pt idx="1">
                  <c:v>7.9316409859270909E-2</c:v>
                </c:pt>
                <c:pt idx="2">
                  <c:v>0.10431075907086808</c:v>
                </c:pt>
                <c:pt idx="3">
                  <c:v>7.5800222752218316E-2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7.815343504278971E-2</c:v>
                </c:pt>
                <c:pt idx="1">
                  <c:v>0.18199492550224483</c:v>
                </c:pt>
                <c:pt idx="2">
                  <c:v>9.61156405269563E-2</c:v>
                </c:pt>
                <c:pt idx="3">
                  <c:v>6.7506145093403802E-2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9474353370877E-2"/>
          <c:y val="0.10771889737069183"/>
          <c:w val="0.85897658973272306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327AF32-80B5-433F-9C1A-06CD676715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7-43FA-942A-C2C38151C482}"/>
                </c:ext>
              </c:extLst>
            </c:dLbl>
            <c:dLbl>
              <c:idx val="1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C222FB05-57B6-4348-95F5-F96042E261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170451-129B-4258-B9EF-36FDF1B186F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07-43FA-942A-C2C38151C482}"/>
                </c:ext>
              </c:extLst>
            </c:dLbl>
            <c:dLbl>
              <c:idx val="3"/>
              <c:layout>
                <c:manualLayout>
                  <c:x val="-1.0998805652083249E-2"/>
                  <c:y val="3.3730419344611044E-4"/>
                </c:manualLayout>
              </c:layout>
              <c:tx>
                <c:rich>
                  <a:bodyPr/>
                  <a:lstStyle/>
                  <a:p>
                    <a:fld id="{48169B56-465C-4908-98F1-35C56FB3E4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107-43FA-942A-C2C38151C482}"/>
                </c:ext>
              </c:extLst>
            </c:dLbl>
            <c:dLbl>
              <c:idx val="4"/>
              <c:layout>
                <c:manualLayout>
                  <c:x val="-7.2220564560032008E-2"/>
                  <c:y val="-5.4050058022199225E-3"/>
                </c:manualLayout>
              </c:layout>
              <c:tx>
                <c:rich>
                  <a:bodyPr/>
                  <a:lstStyle/>
                  <a:p>
                    <a:fld id="{2A4B7725-8F05-4DB4-9C75-BCC3BC96EA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4EB4EAF-2F5A-493F-B061-66503FEA6D9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D328D36-84FC-450D-9FB4-A6293CF407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89DBDE-9E2E-4810-854B-A25FAE7B73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244A17E-5259-475D-9AC7-0661A51F51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C494FF3-FD0F-4207-B798-2A6A7AEC73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459449F-18AF-4C56-8111-ACD420E687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3F82692-C842-4909-AB7B-6E4145DA65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40C70E7-AE40-447E-A26B-229B58DEE0D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2AF659C-5659-4873-A8B0-406BFFCCFE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95351B3-BFB4-46FD-B338-D365394C6A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0.20833333333333334</c:v>
              </c:pt>
              <c:pt idx="1">
                <c:v>1.2916666666666667</c:v>
              </c:pt>
              <c:pt idx="2">
                <c:v>1.5416666666666667</c:v>
              </c:pt>
              <c:pt idx="3">
                <c:v>3.2916666666666665</c:v>
              </c:pt>
              <c:pt idx="4">
                <c:v>4.291666666666667</c:v>
              </c:pt>
              <c:pt idx="5">
                <c:v>4.791666666666667</c:v>
              </c:pt>
              <c:pt idx="6">
                <c:v>6.541666666666667</c:v>
              </c:pt>
              <c:pt idx="7">
                <c:v>9.5416666666666661</c:v>
              </c:pt>
              <c:pt idx="8">
                <c:v>11.791666666666666</c:v>
              </c:pt>
              <c:pt idx="9">
                <c:v>15.041666666666666</c:v>
              </c:pt>
              <c:pt idx="10">
                <c:v>17.041666666666668</c:v>
              </c:pt>
              <c:pt idx="11">
                <c:v>20.291666666666668</c:v>
              </c:pt>
              <c:pt idx="12">
                <c:v>23.041666666666668</c:v>
              </c:pt>
              <c:pt idx="13">
                <c:v>25.041666666666668</c:v>
              </c:pt>
              <c:pt idx="14">
                <c:v>30.041666666666668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5.1099999999999994</c:v>
              </c:pt>
              <c:pt idx="2">
                <c:v>5.915</c:v>
              </c:pt>
              <c:pt idx="3">
                <c:v>5.8949999999999996</c:v>
              </c:pt>
              <c:pt idx="4">
                <c:v>8.08</c:v>
              </c:pt>
              <c:pt idx="5">
                <c:v>8.06</c:v>
              </c:pt>
              <c:pt idx="6">
                <c:v>8.08</c:v>
              </c:pt>
              <c:pt idx="7">
                <c:v>9.8249999999999993</c:v>
              </c:pt>
              <c:pt idx="8">
                <c:v>10.433120000000001</c:v>
              </c:pt>
              <c:pt idx="9">
                <c:v>11.72</c:v>
              </c:pt>
              <c:pt idx="10">
                <c:v>12.166400000000001</c:v>
              </c:pt>
              <c:pt idx="11">
                <c:v>12.565</c:v>
              </c:pt>
              <c:pt idx="12">
                <c:v>13.083110000000001</c:v>
              </c:pt>
              <c:pt idx="13">
                <c:v>13.30101</c:v>
              </c:pt>
              <c:pt idx="14">
                <c:v>13.30593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07-43FA-942A-C2C38151C48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6528FD4-27C9-4FD9-A09F-55CCCAD5CA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07-43FA-942A-C2C38151C4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75F5C4-89BC-401D-AC36-538046997B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ED61E9D-2B81-4FE3-B3B2-BB890DD749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B0393F-0BFD-40D0-B8CD-4696D58D2A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A9E3DD-1D4F-4850-8DF2-3E2DC61FBA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07-43FA-942A-C2C38151C482}"/>
                </c:ext>
              </c:extLst>
            </c:dLbl>
            <c:dLbl>
              <c:idx val="5"/>
              <c:layout>
                <c:manualLayout>
                  <c:x val="-2.9555331886595956E-4"/>
                  <c:y val="5.7423099956661382E-3"/>
                </c:manualLayout>
              </c:layout>
              <c:tx>
                <c:rich>
                  <a:bodyPr/>
                  <a:lstStyle/>
                  <a:p>
                    <a:fld id="{751F7FB9-0E67-44E1-8FD4-292DCDC37F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6FD6D41-6DB1-4250-92D6-1222A4E37C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4C63A54-FAEC-41FF-A693-877464455EE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A962000-E18E-4147-9EC0-301BDFE525D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78901C2-1FC8-4C4B-9688-5DB373BB30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07-43FA-942A-C2C38151C482}"/>
                </c:ext>
              </c:extLst>
            </c:dLbl>
            <c:dLbl>
              <c:idx val="10"/>
              <c:layout>
                <c:manualLayout>
                  <c:x val="1.519988497024935E-3"/>
                  <c:y val="-2.8711549978331745E-3"/>
                </c:manualLayout>
              </c:layout>
              <c:tx>
                <c:rich>
                  <a:bodyPr/>
                  <a:lstStyle/>
                  <a:p>
                    <a:fld id="{30E76B2D-78C7-45D8-8EBC-A899CBB010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BD730AA-4240-4FF5-92BB-50DF325B6C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E86B0AB-936D-426E-986B-DE4D5BA07CE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D26276D-CD72-4654-8EC6-B980614C4F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024E091-62DD-4E61-89E9-88275527A9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07-43FA-942A-C2C38151C4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57C712E-7302-47D2-BF67-4DFD5475BCD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07-43FA-942A-C2C38151C4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6567D0A-A28F-4243-B9EB-D5982140FA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0.85555555555555551</c:v>
              </c:pt>
              <c:pt idx="1">
                <c:v>0.66388888888888886</c:v>
              </c:pt>
              <c:pt idx="2">
                <c:v>0.68611111111111112</c:v>
              </c:pt>
              <c:pt idx="3">
                <c:v>0.63888888888888884</c:v>
              </c:pt>
              <c:pt idx="4">
                <c:v>0.18333333333333332</c:v>
              </c:pt>
              <c:pt idx="5">
                <c:v>5.1333333333333337</c:v>
              </c:pt>
              <c:pt idx="6">
                <c:v>6.6666666666666666E-2</c:v>
              </c:pt>
              <c:pt idx="7">
                <c:v>0.76388888888888884</c:v>
              </c:pt>
              <c:pt idx="8">
                <c:v>1.336111111111111</c:v>
              </c:pt>
              <c:pt idx="9">
                <c:v>1.2916666666666667</c:v>
              </c:pt>
              <c:pt idx="10">
                <c:v>6.7472222222222218</c:v>
              </c:pt>
              <c:pt idx="11">
                <c:v>1.8166666666666667</c:v>
              </c:pt>
              <c:pt idx="12">
                <c:v>2.1333333333333333</c:v>
              </c:pt>
              <c:pt idx="13">
                <c:v>2.3916666666666666</c:v>
              </c:pt>
              <c:pt idx="14">
                <c:v>3.2472222222222222</c:v>
              </c:pt>
              <c:pt idx="15">
                <c:v>3.4277777777777776</c:v>
              </c:pt>
              <c:pt idx="16">
                <c:v>9.0861111111111104</c:v>
              </c:pt>
            </c:numLit>
          </c:xVal>
          <c:yVal>
            <c:numLit>
              <c:formatCode>General</c:formatCode>
              <c:ptCount val="17"/>
              <c:pt idx="0">
                <c:v>5.31</c:v>
              </c:pt>
              <c:pt idx="1">
                <c:v>0.27</c:v>
              </c:pt>
              <c:pt idx="2">
                <c:v>4.9649999999999999</c:v>
              </c:pt>
              <c:pt idx="3">
                <c:v>4.0949999999999989</c:v>
              </c:pt>
              <c:pt idx="4">
                <c:v>5.63</c:v>
              </c:pt>
              <c:pt idx="5">
                <c:v>6.08</c:v>
              </c:pt>
              <c:pt idx="6">
                <c:v>4.96</c:v>
              </c:pt>
              <c:pt idx="7">
                <c:v>5.1720000000000006</c:v>
              </c:pt>
              <c:pt idx="8">
                <c:v>6.4649999999999999</c:v>
              </c:pt>
              <c:pt idx="9">
                <c:v>6.0149999999999997</c:v>
              </c:pt>
              <c:pt idx="10">
                <c:v>6.6150000000000002</c:v>
              </c:pt>
              <c:pt idx="11">
                <c:v>6.8650000000000002</c:v>
              </c:pt>
              <c:pt idx="12">
                <c:v>6.5149999999999997</c:v>
              </c:pt>
              <c:pt idx="13">
                <c:v>6.5549999999999997</c:v>
              </c:pt>
              <c:pt idx="14">
                <c:v>6.3150000000000004</c:v>
              </c:pt>
              <c:pt idx="15">
                <c:v>5.665</c:v>
              </c:pt>
              <c:pt idx="16">
                <c:v>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{"BWFh19","FNBX19","SBKN24","NMP19N","NWC20","BW25","NMP20","IFC21","FNBX21","BWRj21","FBNX27","NWC22","BWFH22","BWFK22","BWFi23","DBN23","NEDNAM01","NEDX2030"}</c15:f>
                <c15:dlblRangeCache>
                  <c:ptCount val="18"/>
                  <c:pt idx="0">
                    <c:v>BWFh19</c:v>
                  </c:pt>
                  <c:pt idx="1">
                    <c:v>FNBX19</c:v>
                  </c:pt>
                  <c:pt idx="2">
                    <c:v>SBKN24</c:v>
                  </c:pt>
                  <c:pt idx="3">
                    <c:v>NMP19N</c:v>
                  </c:pt>
                  <c:pt idx="4">
                    <c:v>NWC20</c:v>
                  </c:pt>
                  <c:pt idx="5">
                    <c:v>BW25</c:v>
                  </c:pt>
                  <c:pt idx="6">
                    <c:v>NMP20</c:v>
                  </c:pt>
                  <c:pt idx="7">
                    <c:v>IFC21</c:v>
                  </c:pt>
                  <c:pt idx="8">
                    <c:v>FNBX21</c:v>
                  </c:pt>
                  <c:pt idx="9">
                    <c:v>BWRj21</c:v>
                  </c:pt>
                  <c:pt idx="10">
                    <c:v>FBNX27</c:v>
                  </c:pt>
                  <c:pt idx="11">
                    <c:v>NWC22</c:v>
                  </c:pt>
                  <c:pt idx="12">
                    <c:v>BWFH22</c:v>
                  </c:pt>
                  <c:pt idx="13">
                    <c:v>BWFK22</c:v>
                  </c:pt>
                  <c:pt idx="14">
                    <c:v>BWFi23</c:v>
                  </c:pt>
                  <c:pt idx="15">
                    <c:v>DBN23</c:v>
                  </c:pt>
                  <c:pt idx="16">
                    <c:v>NEDNAM01</c:v>
                  </c:pt>
                  <c:pt idx="17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6107-43FA-942A-C2C38151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101.12936344969199</c:v>
              </c:pt>
              <c:pt idx="14">
                <c:v>100.61270451082997</c:v>
              </c:pt>
              <c:pt idx="15">
                <c:v>102.27859839703251</c:v>
              </c:pt>
              <c:pt idx="16">
                <c:v>107.57766443664302</c:v>
              </c:pt>
              <c:pt idx="17">
                <c:v>106.06080678280451</c:v>
              </c:pt>
              <c:pt idx="18">
                <c:v>113.48281115453398</c:v>
              </c:pt>
              <c:pt idx="19">
                <c:v>114.38034046499303</c:v>
              </c:pt>
              <c:pt idx="20">
                <c:v>112.41637411406238</c:v>
              </c:pt>
              <c:pt idx="21">
                <c:v>112.59852950917399</c:v>
              </c:pt>
              <c:pt idx="22">
                <c:v>108.10425912432932</c:v>
              </c:pt>
              <c:pt idx="23">
                <c:v>110.64449890706759</c:v>
              </c:pt>
              <c:pt idx="24">
                <c:v>102.7124594290256</c:v>
              </c:pt>
              <c:pt idx="25">
                <c:v>106.91528118169168</c:v>
              </c:pt>
              <c:pt idx="26">
                <c:v>110.24375703782205</c:v>
              </c:pt>
              <c:pt idx="27">
                <c:v>117.006690070875</c:v>
              </c:pt>
              <c:pt idx="28">
                <c:v>121.94144532026229</c:v>
              </c:pt>
              <c:pt idx="29">
                <c:v>117.3643770285487</c:v>
              </c:pt>
              <c:pt idx="30">
                <c:v>119.0865734914221</c:v>
              </c:pt>
              <c:pt idx="31">
                <c:v>116.94580933298003</c:v>
              </c:pt>
              <c:pt idx="32">
                <c:v>124.28926738093659</c:v>
              </c:pt>
              <c:pt idx="33">
                <c:v>130.22835755779292</c:v>
              </c:pt>
              <c:pt idx="34">
                <c:v>135.80101336689407</c:v>
              </c:pt>
              <c:pt idx="35">
                <c:v>132.84928743458963</c:v>
              </c:pt>
              <c:pt idx="36">
                <c:v>134.04406408226799</c:v>
              </c:pt>
              <c:pt idx="37">
                <c:v>139.27513528515601</c:v>
              </c:pt>
              <c:pt idx="38">
                <c:v>136.04793085712393</c:v>
              </c:pt>
              <c:pt idx="39">
                <c:v>130.65589471749354</c:v>
              </c:pt>
              <c:pt idx="40">
                <c:v>134.24247457441876</c:v>
              </c:pt>
              <c:pt idx="41">
                <c:v>136.92533634165727</c:v>
              </c:pt>
              <c:pt idx="42">
                <c:v>135.37612505795852</c:v>
              </c:pt>
              <c:pt idx="43">
                <c:v>137.8416781049215</c:v>
              </c:pt>
              <c:pt idx="44">
                <c:v>144.74631747698217</c:v>
              </c:pt>
              <c:pt idx="45">
                <c:v>145.00361603961051</c:v>
              </c:pt>
              <c:pt idx="46">
                <c:v>151.40047108034707</c:v>
              </c:pt>
              <c:pt idx="47">
                <c:v>141.20009607206728</c:v>
              </c:pt>
              <c:pt idx="48">
                <c:v>138.5082246671524</c:v>
              </c:pt>
              <c:pt idx="49">
                <c:v>137.21286052195799</c:v>
              </c:pt>
              <c:pt idx="50">
                <c:v>131.53866336689404</c:v>
              </c:pt>
              <c:pt idx="51">
                <c:v>122.92347385242097</c:v>
              </c:pt>
              <c:pt idx="52">
                <c:v>130.12439175664036</c:v>
              </c:pt>
              <c:pt idx="53">
                <c:v>121.41255357024571</c:v>
              </c:pt>
              <c:pt idx="54">
                <c:v>111.23822578326818</c:v>
              </c:pt>
              <c:pt idx="55">
                <c:v>109.38855426243623</c:v>
              </c:pt>
              <c:pt idx="56">
                <c:v>112.82215143737164</c:v>
              </c:pt>
              <c:pt idx="57">
                <c:v>128.94477966814597</c:v>
              </c:pt>
              <c:pt idx="58">
                <c:v>134.27070546797376</c:v>
              </c:pt>
              <c:pt idx="59">
                <c:v>129.45909564151816</c:v>
              </c:pt>
              <c:pt idx="60">
                <c:v>128.51879554216069</c:v>
              </c:pt>
              <c:pt idx="61">
                <c:v>136.54980655679478</c:v>
              </c:pt>
              <c:pt idx="62">
                <c:v>131.95804621170944</c:v>
              </c:pt>
              <c:pt idx="63">
                <c:v>136.09136809319881</c:v>
              </c:pt>
              <c:pt idx="64">
                <c:v>137.87920039583915</c:v>
              </c:pt>
              <c:pt idx="65">
                <c:v>142.59273874057132</c:v>
              </c:pt>
              <c:pt idx="66">
                <c:v>142.17109201211545</c:v>
              </c:pt>
              <c:pt idx="67">
                <c:v>147.35863081745353</c:v>
              </c:pt>
              <c:pt idx="68">
                <c:v>144.0325991612728</c:v>
              </c:pt>
              <c:pt idx="69">
                <c:v>143.70348467218929</c:v>
              </c:pt>
              <c:pt idx="70">
                <c:v>146.65673498568745</c:v>
              </c:pt>
              <c:pt idx="71">
                <c:v>142.3076295096869</c:v>
              </c:pt>
              <c:pt idx="72">
                <c:v>137.32913939892001</c:v>
              </c:pt>
              <c:pt idx="73">
                <c:v>150.02631696946534</c:v>
              </c:pt>
              <c:pt idx="74">
                <c:v>158.91327588146859</c:v>
              </c:pt>
              <c:pt idx="75">
                <c:v>155.42052099086979</c:v>
              </c:pt>
              <c:pt idx="76">
                <c:v>160.34004674179377</c:v>
              </c:pt>
              <c:pt idx="77">
                <c:v>166.73152168501517</c:v>
              </c:pt>
              <c:pt idx="78">
                <c:v>179.77792979382426</c:v>
              </c:pt>
              <c:pt idx="79">
                <c:v>187.94937603674293</c:v>
              </c:pt>
              <c:pt idx="80">
                <c:v>198.4431535490024</c:v>
              </c:pt>
              <c:pt idx="81">
                <c:v>192.3261433408544</c:v>
              </c:pt>
              <c:pt idx="82">
                <c:v>197.92264178592993</c:v>
              </c:pt>
              <c:pt idx="83">
                <c:v>187.21126633511716</c:v>
              </c:pt>
              <c:pt idx="84">
                <c:v>181.24035020662492</c:v>
              </c:pt>
              <c:pt idx="85">
                <c:v>187.26659185099521</c:v>
              </c:pt>
              <c:pt idx="86">
                <c:v>186.9105980598865</c:v>
              </c:pt>
              <c:pt idx="87">
                <c:v>186.62032590109948</c:v>
              </c:pt>
              <c:pt idx="88">
                <c:v>181.29082263401588</c:v>
              </c:pt>
              <c:pt idx="89">
                <c:v>181.07526784590405</c:v>
              </c:pt>
              <c:pt idx="90">
                <c:v>187.77287985298835</c:v>
              </c:pt>
              <c:pt idx="91">
                <c:v>195.16437149552138</c:v>
              </c:pt>
              <c:pt idx="92">
                <c:v>196.07305680920453</c:v>
              </c:pt>
              <c:pt idx="93">
                <c:v>192.15453676887256</c:v>
              </c:pt>
              <c:pt idx="94">
                <c:v>200.66467689329241</c:v>
              </c:pt>
              <c:pt idx="95">
                <c:v>195.35388555463456</c:v>
              </c:pt>
              <c:pt idx="96">
                <c:v>202.59838904654259</c:v>
              </c:pt>
              <c:pt idx="97">
                <c:v>186.66726732225678</c:v>
              </c:pt>
              <c:pt idx="98">
                <c:v>178.80950870432639</c:v>
              </c:pt>
              <c:pt idx="99">
                <c:v>187.51324035001818</c:v>
              </c:pt>
              <c:pt idx="100">
                <c:v>197.50357076938644</c:v>
              </c:pt>
              <c:pt idx="101">
                <c:v>192.73129198888572</c:v>
              </c:pt>
              <c:pt idx="102">
                <c:v>195.36648774664178</c:v>
              </c:pt>
              <c:pt idx="103">
                <c:v>185.52138432962525</c:v>
              </c:pt>
              <c:pt idx="104">
                <c:v>171.60078725645184</c:v>
              </c:pt>
              <c:pt idx="105">
                <c:v>136.16556788956905</c:v>
              </c:pt>
              <c:pt idx="106">
                <c:v>152.74440660796353</c:v>
              </c:pt>
              <c:pt idx="107">
                <c:v>155.01541044541074</c:v>
              </c:pt>
              <c:pt idx="108">
                <c:v>163.19216331558528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102.76035327528632</c:v>
              </c:pt>
              <c:pt idx="14">
                <c:v>104.74674655931091</c:v>
              </c:pt>
              <c:pt idx="15">
                <c:v>106.45850887869423</c:v>
              </c:pt>
              <c:pt idx="16">
                <c:v>116.91945198639326</c:v>
              </c:pt>
              <c:pt idx="17">
                <c:v>118.24891551977028</c:v>
              </c:pt>
              <c:pt idx="18">
                <c:v>118.915207689667</c:v>
              </c:pt>
              <c:pt idx="19">
                <c:v>121.466466935056</c:v>
              </c:pt>
              <c:pt idx="20">
                <c:v>122.32468869955996</c:v>
              </c:pt>
              <c:pt idx="21">
                <c:v>127.25712324064538</c:v>
              </c:pt>
              <c:pt idx="22">
                <c:v>130.21876852978812</c:v>
              </c:pt>
              <c:pt idx="23">
                <c:v>133.10707486814596</c:v>
              </c:pt>
              <c:pt idx="24">
                <c:v>134.77358549449181</c:v>
              </c:pt>
              <c:pt idx="25">
                <c:v>136.65543176356775</c:v>
              </c:pt>
              <c:pt idx="26">
                <c:v>137.9552476359892</c:v>
              </c:pt>
              <c:pt idx="27">
                <c:v>143.52276628280754</c:v>
              </c:pt>
              <c:pt idx="28">
                <c:v>149.00602315638369</c:v>
              </c:pt>
              <c:pt idx="29">
                <c:v>150.76459757201272</c:v>
              </c:pt>
              <c:pt idx="30">
                <c:v>151.8428361888713</c:v>
              </c:pt>
              <c:pt idx="31">
                <c:v>152.61291142527236</c:v>
              </c:pt>
              <c:pt idx="32">
                <c:v>154.82787943700663</c:v>
              </c:pt>
              <c:pt idx="33">
                <c:v>158.25845352495097</c:v>
              </c:pt>
              <c:pt idx="34">
                <c:v>159.65953187747726</c:v>
              </c:pt>
              <c:pt idx="35">
                <c:v>161.11121481290778</c:v>
              </c:pt>
              <c:pt idx="36">
                <c:v>162.80469807758337</c:v>
              </c:pt>
              <c:pt idx="37">
                <c:v>165.09003003464107</c:v>
              </c:pt>
              <c:pt idx="38">
                <c:v>167.16704747214692</c:v>
              </c:pt>
              <c:pt idx="39">
                <c:v>172.41793869175811</c:v>
              </c:pt>
              <c:pt idx="40">
                <c:v>175.36988050588286</c:v>
              </c:pt>
              <c:pt idx="41">
                <c:v>187.74259980182899</c:v>
              </c:pt>
              <c:pt idx="42">
                <c:v>187.47511344131343</c:v>
              </c:pt>
              <c:pt idx="43">
                <c:v>192.78437416440428</c:v>
              </c:pt>
              <c:pt idx="44">
                <c:v>197.05343295571595</c:v>
              </c:pt>
              <c:pt idx="45">
                <c:v>202.72551025653047</c:v>
              </c:pt>
              <c:pt idx="46">
                <c:v>210.53032842118424</c:v>
              </c:pt>
              <c:pt idx="47">
                <c:v>211.93902723371741</c:v>
              </c:pt>
              <c:pt idx="48">
                <c:v>214.06935765689875</c:v>
              </c:pt>
              <c:pt idx="49">
                <c:v>220.53674115095356</c:v>
              </c:pt>
              <c:pt idx="50">
                <c:v>229.66956960490609</c:v>
              </c:pt>
              <c:pt idx="51">
                <c:v>239.68423449115269</c:v>
              </c:pt>
              <c:pt idx="52">
                <c:v>245.54401726430126</c:v>
              </c:pt>
              <c:pt idx="53">
                <c:v>248.27032739599929</c:v>
              </c:pt>
              <c:pt idx="54">
                <c:v>251.71988885247964</c:v>
              </c:pt>
              <c:pt idx="55">
                <c:v>250.6934794978624</c:v>
              </c:pt>
              <c:pt idx="56">
                <c:v>258.02501685859642</c:v>
              </c:pt>
              <c:pt idx="57">
                <c:v>260.23125844178151</c:v>
              </c:pt>
              <c:pt idx="58">
                <c:v>266.1007246013171</c:v>
              </c:pt>
              <c:pt idx="59">
                <c:v>273.40605858065737</c:v>
              </c:pt>
              <c:pt idx="60">
                <c:v>275.06629744562008</c:v>
              </c:pt>
              <c:pt idx="61">
                <c:v>280.17592898696989</c:v>
              </c:pt>
              <c:pt idx="62">
                <c:v>283.86304421243841</c:v>
              </c:pt>
              <c:pt idx="63">
                <c:v>288.24305098463634</c:v>
              </c:pt>
              <c:pt idx="64">
                <c:v>290.75220674345758</c:v>
              </c:pt>
              <c:pt idx="65">
                <c:v>289.60082800475351</c:v>
              </c:pt>
              <c:pt idx="66">
                <c:v>289.81802862575711</c:v>
              </c:pt>
              <c:pt idx="67">
                <c:v>293.94735589761689</c:v>
              </c:pt>
              <c:pt idx="68">
                <c:v>306.00007933148686</c:v>
              </c:pt>
              <c:pt idx="69">
                <c:v>306.45081744834215</c:v>
              </c:pt>
              <c:pt idx="70">
                <c:v>306.83480032260491</c:v>
              </c:pt>
              <c:pt idx="71">
                <c:v>307.04099330842172</c:v>
              </c:pt>
              <c:pt idx="72">
                <c:v>308.02935826588157</c:v>
              </c:pt>
              <c:pt idx="73">
                <c:v>308.02414640913975</c:v>
              </c:pt>
              <c:pt idx="74">
                <c:v>312.60754570770774</c:v>
              </c:pt>
              <c:pt idx="75">
                <c:v>325.49948089269361</c:v>
              </c:pt>
              <c:pt idx="76">
                <c:v>327.32325448413536</c:v>
              </c:pt>
              <c:pt idx="77">
                <c:v>327.35336822354788</c:v>
              </c:pt>
              <c:pt idx="78">
                <c:v>331.55560341143354</c:v>
              </c:pt>
              <c:pt idx="79">
                <c:v>334.46400916455866</c:v>
              </c:pt>
              <c:pt idx="80">
                <c:v>345.84414707638274</c:v>
              </c:pt>
              <c:pt idx="81">
                <c:v>352.32699561332953</c:v>
              </c:pt>
              <c:pt idx="82">
                <c:v>352.4386832709389</c:v>
              </c:pt>
              <c:pt idx="83">
                <c:v>352.09505555474971</c:v>
              </c:pt>
              <c:pt idx="84">
                <c:v>349.08253025942327</c:v>
              </c:pt>
              <c:pt idx="85">
                <c:v>348.73938213217826</c:v>
              </c:pt>
              <c:pt idx="86">
                <c:v>347.87764711892964</c:v>
              </c:pt>
              <c:pt idx="87">
                <c:v>351.39121135483083</c:v>
              </c:pt>
              <c:pt idx="88">
                <c:v>358.46190530971273</c:v>
              </c:pt>
              <c:pt idx="89">
                <c:v>355.07157260929347</c:v>
              </c:pt>
              <c:pt idx="90">
                <c:v>356.51138783622412</c:v>
              </c:pt>
              <c:pt idx="91">
                <c:v>354.71599648708087</c:v>
              </c:pt>
              <c:pt idx="92">
                <c:v>353.74655766868165</c:v>
              </c:pt>
              <c:pt idx="93">
                <c:v>363.8792740665433</c:v>
              </c:pt>
              <c:pt idx="94">
                <c:v>368.15631105392146</c:v>
              </c:pt>
              <c:pt idx="95">
                <c:v>367.13210019656947</c:v>
              </c:pt>
              <c:pt idx="96">
                <c:v>357.54003981473369</c:v>
              </c:pt>
              <c:pt idx="97">
                <c:v>355.208163675062</c:v>
              </c:pt>
              <c:pt idx="98">
                <c:v>348.20168264657138</c:v>
              </c:pt>
              <c:pt idx="99">
                <c:v>370.66347679073641</c:v>
              </c:pt>
              <c:pt idx="100">
                <c:v>368.27455068282012</c:v>
              </c:pt>
              <c:pt idx="101">
                <c:v>366.80550350014636</c:v>
              </c:pt>
              <c:pt idx="102">
                <c:v>394.4510206179105</c:v>
              </c:pt>
              <c:pt idx="103">
                <c:v>389.88880011344372</c:v>
              </c:pt>
              <c:pt idx="104">
                <c:v>384.02214333813669</c:v>
              </c:pt>
              <c:pt idx="105">
                <c:v>363.74999841345982</c:v>
              </c:pt>
              <c:pt idx="106">
                <c:v>357.04935969268547</c:v>
              </c:pt>
              <c:pt idx="107">
                <c:v>351.22909808033501</c:v>
              </c:pt>
              <c:pt idx="108">
                <c:v>337.12127889774223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102.64851353452021</c:v>
              </c:pt>
              <c:pt idx="14">
                <c:v>103.04860952527976</c:v>
              </c:pt>
              <c:pt idx="15">
                <c:v>103.93477139136674</c:v>
              </c:pt>
              <c:pt idx="16">
                <c:v>103.67552446117455</c:v>
              </c:pt>
              <c:pt idx="17">
                <c:v>104.57991832356637</c:v>
              </c:pt>
              <c:pt idx="18">
                <c:v>106.17412028236261</c:v>
              </c:pt>
              <c:pt idx="19">
                <c:v>106.27266816841876</c:v>
              </c:pt>
              <c:pt idx="20">
                <c:v>106.9501029593132</c:v>
              </c:pt>
              <c:pt idx="21">
                <c:v>107.09471507538099</c:v>
              </c:pt>
              <c:pt idx="22">
                <c:v>109.8692539018132</c:v>
              </c:pt>
              <c:pt idx="23">
                <c:v>107.36437742757909</c:v>
              </c:pt>
              <c:pt idx="24">
                <c:v>106.56750674617462</c:v>
              </c:pt>
              <c:pt idx="25">
                <c:v>106.77516461803481</c:v>
              </c:pt>
              <c:pt idx="26">
                <c:v>106.29772868169586</c:v>
              </c:pt>
              <c:pt idx="27">
                <c:v>109.48971636760373</c:v>
              </c:pt>
              <c:pt idx="28">
                <c:v>110.55307343402777</c:v>
              </c:pt>
              <c:pt idx="29">
                <c:v>109.45597801774505</c:v>
              </c:pt>
              <c:pt idx="30">
                <c:v>110.76063111273335</c:v>
              </c:pt>
              <c:pt idx="31">
                <c:v>106.89128958973177</c:v>
              </c:pt>
              <c:pt idx="32">
                <c:v>109.10892344175318</c:v>
              </c:pt>
              <c:pt idx="33">
                <c:v>110.80845781932568</c:v>
              </c:pt>
              <c:pt idx="34">
                <c:v>111.72022064553205</c:v>
              </c:pt>
              <c:pt idx="35">
                <c:v>113.33426861901582</c:v>
              </c:pt>
              <c:pt idx="36">
                <c:v>114.1666470474954</c:v>
              </c:pt>
              <c:pt idx="37">
                <c:v>115.51837433844864</c:v>
              </c:pt>
              <c:pt idx="38">
                <c:v>117.74742586890926</c:v>
              </c:pt>
              <c:pt idx="39">
                <c:v>116.55564200398659</c:v>
              </c:pt>
              <c:pt idx="40">
                <c:v>119.56487517106856</c:v>
              </c:pt>
              <c:pt idx="41">
                <c:v>121.74860596117416</c:v>
              </c:pt>
              <c:pt idx="42">
                <c:v>120.25138924676011</c:v>
              </c:pt>
              <c:pt idx="43">
                <c:v>124.54601608196921</c:v>
              </c:pt>
              <c:pt idx="44">
                <c:v>123.02783236132393</c:v>
              </c:pt>
              <c:pt idx="45">
                <c:v>122.62215860383478</c:v>
              </c:pt>
              <c:pt idx="46">
                <c:v>122.4336466122938</c:v>
              </c:pt>
              <c:pt idx="47">
                <c:v>122.14209570049144</c:v>
              </c:pt>
              <c:pt idx="48">
                <c:v>122.41379634272423</c:v>
              </c:pt>
              <c:pt idx="49">
                <c:v>123.29513826787986</c:v>
              </c:pt>
              <c:pt idx="50">
                <c:v>123.62094017989078</c:v>
              </c:pt>
              <c:pt idx="51">
                <c:v>124.2267774436317</c:v>
              </c:pt>
              <c:pt idx="52">
                <c:v>125.90806840738884</c:v>
              </c:pt>
              <c:pt idx="53">
                <c:v>125.3439502397766</c:v>
              </c:pt>
              <c:pt idx="54">
                <c:v>121.38041118020938</c:v>
              </c:pt>
              <c:pt idx="55">
                <c:v>124.63690924510918</c:v>
              </c:pt>
              <c:pt idx="56">
                <c:v>124.6567100876114</c:v>
              </c:pt>
              <c:pt idx="57">
                <c:v>126.97662353491032</c:v>
              </c:pt>
              <c:pt idx="58">
                <c:v>128.58641374472538</c:v>
              </c:pt>
              <c:pt idx="59">
                <c:v>128.23137062605562</c:v>
              </c:pt>
              <c:pt idx="60">
                <c:v>131.21455852976709</c:v>
              </c:pt>
              <c:pt idx="61">
                <c:v>132.85788575029363</c:v>
              </c:pt>
              <c:pt idx="62">
                <c:v>131.92551501763924</c:v>
              </c:pt>
              <c:pt idx="63">
                <c:v>134.42107049065507</c:v>
              </c:pt>
              <c:pt idx="64">
                <c:v>135.27376287188937</c:v>
              </c:pt>
              <c:pt idx="65">
                <c:v>134.01006943957577</c:v>
              </c:pt>
              <c:pt idx="66">
                <c:v>135.57782657999249</c:v>
              </c:pt>
              <c:pt idx="67">
                <c:v>136.8458277099044</c:v>
              </c:pt>
              <c:pt idx="68">
                <c:v>138.13085091970842</c:v>
              </c:pt>
              <c:pt idx="69">
                <c:v>139.10944638381406</c:v>
              </c:pt>
              <c:pt idx="70">
                <c:v>140.9014315454431</c:v>
              </c:pt>
              <c:pt idx="71">
                <c:v>142.8870011045677</c:v>
              </c:pt>
              <c:pt idx="72">
                <c:v>142.78322285338132</c:v>
              </c:pt>
              <c:pt idx="73">
                <c:v>145.79094588803287</c:v>
              </c:pt>
              <c:pt idx="74">
                <c:v>147.74537386924712</c:v>
              </c:pt>
              <c:pt idx="75">
                <c:v>149.42615808060401</c:v>
              </c:pt>
              <c:pt idx="76">
                <c:v>147.50332048893856</c:v>
              </c:pt>
              <c:pt idx="77">
                <c:v>147.27404952371884</c:v>
              </c:pt>
              <c:pt idx="78">
                <c:v>153.38014897940818</c:v>
              </c:pt>
              <c:pt idx="79">
                <c:v>155.82559741126104</c:v>
              </c:pt>
              <c:pt idx="80">
                <c:v>157.76154241149845</c:v>
              </c:pt>
              <c:pt idx="81">
                <c:v>160.43235922938916</c:v>
              </c:pt>
              <c:pt idx="82">
                <c:v>159.80802094859303</c:v>
              </c:pt>
              <c:pt idx="83">
                <c:v>158.83156561898943</c:v>
              </c:pt>
              <c:pt idx="84">
                <c:v>158.73426778880631</c:v>
              </c:pt>
              <c:pt idx="85">
                <c:v>161.28468529400956</c:v>
              </c:pt>
              <c:pt idx="86">
                <c:v>160.5201685059958</c:v>
              </c:pt>
              <c:pt idx="87">
                <c:v>162.17255702157465</c:v>
              </c:pt>
              <c:pt idx="88">
                <c:v>163.17878678988527</c:v>
              </c:pt>
              <c:pt idx="89">
                <c:v>168.28144430823505</c:v>
              </c:pt>
              <c:pt idx="90">
                <c:v>170.27596903377182</c:v>
              </c:pt>
              <c:pt idx="91">
                <c:v>174.1781827214823</c:v>
              </c:pt>
              <c:pt idx="92">
                <c:v>174.79457470162217</c:v>
              </c:pt>
              <c:pt idx="93">
                <c:v>177.22912958501044</c:v>
              </c:pt>
              <c:pt idx="94">
                <c:v>179.29275065735709</c:v>
              </c:pt>
              <c:pt idx="95">
                <c:v>180.58772736078086</c:v>
              </c:pt>
              <c:pt idx="96">
                <c:v>184.83923785522529</c:v>
              </c:pt>
              <c:pt idx="97">
                <c:v>184.35721991225986</c:v>
              </c:pt>
              <c:pt idx="98">
                <c:v>186.90589036589247</c:v>
              </c:pt>
              <c:pt idx="99">
                <c:v>187.65601759439704</c:v>
              </c:pt>
              <c:pt idx="100">
                <c:v>187.53408092020356</c:v>
              </c:pt>
              <c:pt idx="101">
                <c:v>188.6038132186172</c:v>
              </c:pt>
              <c:pt idx="102">
                <c:v>201.1364070240389</c:v>
              </c:pt>
              <c:pt idx="103">
                <c:v>203.96752989519246</c:v>
              </c:pt>
              <c:pt idx="104">
                <c:v>202.75746585949733</c:v>
              </c:pt>
              <c:pt idx="105">
                <c:v>189.69954222445787</c:v>
              </c:pt>
              <c:pt idx="106">
                <c:v>198.76627051427107</c:v>
              </c:pt>
              <c:pt idx="107">
                <c:v>210.8382580657225</c:v>
              </c:pt>
              <c:pt idx="108">
                <c:v>211.87942971629911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100.47773266698997</c:v>
              </c:pt>
              <c:pt idx="14">
                <c:v>100.94948676993934</c:v>
              </c:pt>
              <c:pt idx="15">
                <c:v>101.40327389563036</c:v>
              </c:pt>
              <c:pt idx="16">
                <c:v>101.87007676902722</c:v>
              </c:pt>
              <c:pt idx="17">
                <c:v>102.32062535481893</c:v>
              </c:pt>
              <c:pt idx="18">
                <c:v>102.78554522492094</c:v>
              </c:pt>
              <c:pt idx="19">
                <c:v>103.25265447087787</c:v>
              </c:pt>
              <c:pt idx="20">
                <c:v>103.67428243181968</c:v>
              </c:pt>
              <c:pt idx="21">
                <c:v>104.14088140108693</c:v>
              </c:pt>
              <c:pt idx="22">
                <c:v>104.58860198403825</c:v>
              </c:pt>
              <c:pt idx="23">
                <c:v>105.0511313912005</c:v>
              </c:pt>
              <c:pt idx="24">
                <c:v>105.49913577935754</c:v>
              </c:pt>
              <c:pt idx="25">
                <c:v>105.96245930030723</c:v>
              </c:pt>
              <c:pt idx="26">
                <c:v>106.42935349215009</c:v>
              </c:pt>
              <c:pt idx="27">
                <c:v>106.8847812690281</c:v>
              </c:pt>
              <c:pt idx="28">
                <c:v>107.36391150929353</c:v>
              </c:pt>
              <c:pt idx="29">
                <c:v>107.83134060222112</c:v>
              </c:pt>
              <c:pt idx="30">
                <c:v>108.31815431021469</c:v>
              </c:pt>
              <c:pt idx="31">
                <c:v>108.81166504833593</c:v>
              </c:pt>
              <c:pt idx="32">
                <c:v>109.26417486380929</c:v>
              </c:pt>
              <c:pt idx="33">
                <c:v>109.7746437497853</c:v>
              </c:pt>
              <c:pt idx="34">
                <c:v>110.279342556372</c:v>
              </c:pt>
              <c:pt idx="35">
                <c:v>110.80718422273259</c:v>
              </c:pt>
              <c:pt idx="36">
                <c:v>111.3233751397283</c:v>
              </c:pt>
              <c:pt idx="37">
                <c:v>111.8630375368086</c:v>
              </c:pt>
              <c:pt idx="38">
                <c:v>112.40789443371172</c:v>
              </c:pt>
              <c:pt idx="39">
                <c:v>112.94382609184112</c:v>
              </c:pt>
              <c:pt idx="40">
                <c:v>113.50641001887514</c:v>
              </c:pt>
              <c:pt idx="41">
                <c:v>114.05987828716025</c:v>
              </c:pt>
              <c:pt idx="42">
                <c:v>114.64133146501585</c:v>
              </c:pt>
              <c:pt idx="43">
                <c:v>115.23207649049064</c:v>
              </c:pt>
              <c:pt idx="44">
                <c:v>115.77178861644138</c:v>
              </c:pt>
              <c:pt idx="45">
                <c:v>116.37459511648713</c:v>
              </c:pt>
              <c:pt idx="46">
                <c:v>116.95881774245888</c:v>
              </c:pt>
              <c:pt idx="47">
                <c:v>117.56847150320147</c:v>
              </c:pt>
              <c:pt idx="48">
                <c:v>118.16817197345523</c:v>
              </c:pt>
              <c:pt idx="49">
                <c:v>118.7988141447556</c:v>
              </c:pt>
              <c:pt idx="50">
                <c:v>119.4389608387507</c:v>
              </c:pt>
              <c:pt idx="51">
                <c:v>120.06551796649349</c:v>
              </c:pt>
              <c:pt idx="52">
                <c:v>120.72548285997512</c:v>
              </c:pt>
              <c:pt idx="53">
                <c:v>121.37526906807081</c:v>
              </c:pt>
              <c:pt idx="54">
                <c:v>122.0579067561147</c:v>
              </c:pt>
              <c:pt idx="55">
                <c:v>122.7548812327101</c:v>
              </c:pt>
              <c:pt idx="56">
                <c:v>123.42208832939424</c:v>
              </c:pt>
              <c:pt idx="57">
                <c:v>124.15382452896287</c:v>
              </c:pt>
              <c:pt idx="58">
                <c:v>124.87818589907955</c:v>
              </c:pt>
              <c:pt idx="59">
                <c:v>125.64624636837127</c:v>
              </c:pt>
              <c:pt idx="60">
                <c:v>126.40298092874086</c:v>
              </c:pt>
              <c:pt idx="61">
                <c:v>127.19881469605504</c:v>
              </c:pt>
              <c:pt idx="62">
                <c:v>128.0087145948024</c:v>
              </c:pt>
              <c:pt idx="63">
                <c:v>128.80689635281416</c:v>
              </c:pt>
              <c:pt idx="64">
                <c:v>129.64854484712939</c:v>
              </c:pt>
              <c:pt idx="65">
                <c:v>130.47999645063001</c:v>
              </c:pt>
              <c:pt idx="66">
                <c:v>131.35805212533839</c:v>
              </c:pt>
              <c:pt idx="67">
                <c:v>132.24957672341401</c:v>
              </c:pt>
              <c:pt idx="68">
                <c:v>133.06546229085728</c:v>
              </c:pt>
              <c:pt idx="69">
                <c:v>133.97965694891997</c:v>
              </c:pt>
              <c:pt idx="70">
                <c:v>134.87461748072502</c:v>
              </c:pt>
              <c:pt idx="71">
                <c:v>135.80937159968713</c:v>
              </c:pt>
              <c:pt idx="72">
                <c:v>136.72364625338909</c:v>
              </c:pt>
              <c:pt idx="73">
                <c:v>137.67670520349787</c:v>
              </c:pt>
              <c:pt idx="74">
                <c:v>138.6282445712618</c:v>
              </c:pt>
              <c:pt idx="75">
                <c:v>139.54200521913091</c:v>
              </c:pt>
              <c:pt idx="76">
                <c:v>140.48005831556424</c:v>
              </c:pt>
              <c:pt idx="77">
                <c:v>141.38233111735244</c:v>
              </c:pt>
              <c:pt idx="78">
                <c:v>142.3172577097109</c:v>
              </c:pt>
              <c:pt idx="79">
                <c:v>143.25257451097534</c:v>
              </c:pt>
              <c:pt idx="80">
                <c:v>144.09823705854782</c:v>
              </c:pt>
              <c:pt idx="81">
                <c:v>145.0380432679398</c:v>
              </c:pt>
              <c:pt idx="82">
                <c:v>145.95007085368081</c:v>
              </c:pt>
              <c:pt idx="83">
                <c:v>146.89509718379057</c:v>
              </c:pt>
              <c:pt idx="84">
                <c:v>147.81014527480869</c:v>
              </c:pt>
              <c:pt idx="85">
                <c:v>148.7533816027578</c:v>
              </c:pt>
              <c:pt idx="86">
                <c:v>149.69567412915538</c:v>
              </c:pt>
              <c:pt idx="87">
                <c:v>150.60793114466813</c:v>
              </c:pt>
              <c:pt idx="88">
                <c:v>151.55374210470939</c:v>
              </c:pt>
              <c:pt idx="89">
                <c:v>152.47418812997728</c:v>
              </c:pt>
              <c:pt idx="90">
                <c:v>153.43086259569949</c:v>
              </c:pt>
              <c:pt idx="91">
                <c:v>154.39216910575018</c:v>
              </c:pt>
              <c:pt idx="92">
                <c:v>155.26510176704522</c:v>
              </c:pt>
              <c:pt idx="93">
                <c:v>156.2376910886646</c:v>
              </c:pt>
              <c:pt idx="94">
                <c:v>157.18422119768215</c:v>
              </c:pt>
              <c:pt idx="95">
                <c:v>158.16547474521309</c:v>
              </c:pt>
              <c:pt idx="96">
                <c:v>159.11662432109313</c:v>
              </c:pt>
              <c:pt idx="97">
                <c:v>160.09928080061476</c:v>
              </c:pt>
              <c:pt idx="98">
                <c:v>161.07956137973258</c:v>
              </c:pt>
              <c:pt idx="99">
                <c:v>162.02203017629267</c:v>
              </c:pt>
              <c:pt idx="100">
                <c:v>162.98978570093894</c:v>
              </c:pt>
              <c:pt idx="101">
                <c:v>163.92239276520885</c:v>
              </c:pt>
              <c:pt idx="102">
                <c:v>168.86211938706754</c:v>
              </c:pt>
              <c:pt idx="103">
                <c:v>169.84562814443504</c:v>
              </c:pt>
              <c:pt idx="104">
                <c:v>170.76485354033051</c:v>
              </c:pt>
              <c:pt idx="105">
                <c:v>171.74368999169542</c:v>
              </c:pt>
              <c:pt idx="106">
                <c:v>172.66165398402714</c:v>
              </c:pt>
              <c:pt idx="107">
                <c:v>173.56267330684187</c:v>
              </c:pt>
              <c:pt idx="108">
                <c:v>174.38719478892989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101.45478231860005</c:v>
              </c:pt>
              <c:pt idx="14">
                <c:v>101.40952282156</c:v>
              </c:pt>
              <c:pt idx="15">
                <c:v>102.60185741963684</c:v>
              </c:pt>
              <c:pt idx="16">
                <c:v>105.2774519133969</c:v>
              </c:pt>
              <c:pt idx="17">
                <c:v>104.90387384046169</c:v>
              </c:pt>
              <c:pt idx="18">
                <c:v>109.14946924800024</c:v>
              </c:pt>
              <c:pt idx="19">
                <c:v>109.7106967025841</c:v>
              </c:pt>
              <c:pt idx="20">
                <c:v>109.06820852997919</c:v>
              </c:pt>
              <c:pt idx="21">
                <c:v>109.29899143634769</c:v>
              </c:pt>
              <c:pt idx="22">
                <c:v>108.06117828494861</c:v>
              </c:pt>
              <c:pt idx="23">
                <c:v>108.68727289401147</c:v>
              </c:pt>
              <c:pt idx="24">
                <c:v>104.64210477931971</c:v>
              </c:pt>
              <c:pt idx="25">
                <c:v>106.9360783255475</c:v>
              </c:pt>
              <c:pt idx="26">
                <c:v>108.55143018130128</c:v>
              </c:pt>
              <c:pt idx="27">
                <c:v>112.95178932457118</c:v>
              </c:pt>
              <c:pt idx="28">
                <c:v>115.76401875034333</c:v>
              </c:pt>
              <c:pt idx="29">
                <c:v>113.34757728896589</c:v>
              </c:pt>
              <c:pt idx="30">
                <c:v>114.68685947402297</c:v>
              </c:pt>
              <c:pt idx="31">
                <c:v>112.55857824182702</c:v>
              </c:pt>
              <c:pt idx="32">
                <c:v>116.88674374660056</c:v>
              </c:pt>
              <c:pt idx="33">
                <c:v>120.33484797873771</c:v>
              </c:pt>
              <c:pt idx="34">
                <c:v>123.31719188562903</c:v>
              </c:pt>
              <c:pt idx="35">
                <c:v>122.62952788127546</c:v>
              </c:pt>
              <c:pt idx="36">
                <c:v>123.565407713366</c:v>
              </c:pt>
              <c:pt idx="37">
                <c:v>126.53518253271683</c:v>
              </c:pt>
              <c:pt idx="38">
                <c:v>125.92493586270632</c:v>
              </c:pt>
              <c:pt idx="39">
                <c:v>123.16723157959724</c:v>
              </c:pt>
              <c:pt idx="40">
                <c:v>125.93441832691011</c:v>
              </c:pt>
              <c:pt idx="41">
                <c:v>128.00566304963775</c:v>
              </c:pt>
              <c:pt idx="42">
                <c:v>126.93977734086131</c:v>
              </c:pt>
              <c:pt idx="43">
                <c:v>129.58660189613605</c:v>
              </c:pt>
              <c:pt idx="44">
                <c:v>132.47966944262873</c:v>
              </c:pt>
              <c:pt idx="45">
                <c:v>132.60432450866912</c:v>
              </c:pt>
              <c:pt idx="46">
                <c:v>135.60123617697533</c:v>
              </c:pt>
              <c:pt idx="47">
                <c:v>131.07776691265204</c:v>
              </c:pt>
              <c:pt idx="48">
                <c:v>130.04951364423243</c:v>
              </c:pt>
              <c:pt idx="49">
                <c:v>129.86109075574328</c:v>
              </c:pt>
              <c:pt idx="50">
                <c:v>127.41889873518468</c:v>
              </c:pt>
              <c:pt idx="51">
                <c:v>123.56723574862207</c:v>
              </c:pt>
              <c:pt idx="52">
                <c:v>127.82410261622215</c:v>
              </c:pt>
              <c:pt idx="53">
                <c:v>123.51097364900072</c:v>
              </c:pt>
              <c:pt idx="54">
                <c:v>117.30314281058297</c:v>
              </c:pt>
              <c:pt idx="55">
                <c:v>117.4059809171969</c:v>
              </c:pt>
              <c:pt idx="56">
                <c:v>119.38183149061379</c:v>
              </c:pt>
              <c:pt idx="57">
                <c:v>128.71992495874713</c:v>
              </c:pt>
              <c:pt idx="58">
                <c:v>132.01801197572084</c:v>
              </c:pt>
              <c:pt idx="59">
                <c:v>129.7056091633213</c:v>
              </c:pt>
              <c:pt idx="60">
                <c:v>130.29604589420634</c:v>
              </c:pt>
              <c:pt idx="61">
                <c:v>135.02069674340308</c:v>
              </c:pt>
              <c:pt idx="62">
                <c:v>132.63820225555801</c:v>
              </c:pt>
              <c:pt idx="63">
                <c:v>135.6336362103248</c:v>
              </c:pt>
              <c:pt idx="64">
                <c:v>136.95991215593685</c:v>
              </c:pt>
              <c:pt idx="65">
                <c:v>139.09280248517314</c:v>
              </c:pt>
              <c:pt idx="66">
                <c:v>139.56252246930026</c:v>
              </c:pt>
              <c:pt idx="67">
                <c:v>142.68972324892755</c:v>
              </c:pt>
              <c:pt idx="68">
                <c:v>141.65742688280864</c:v>
              </c:pt>
              <c:pt idx="69">
                <c:v>141.99130191918837</c:v>
              </c:pt>
              <c:pt idx="70">
                <c:v>144.18876155028164</c:v>
              </c:pt>
              <c:pt idx="71">
                <c:v>142.86023221456219</c:v>
              </c:pt>
              <c:pt idx="72">
                <c:v>140.52254166135035</c:v>
              </c:pt>
              <c:pt idx="73">
                <c:v>148.10269678069349</c:v>
              </c:pt>
              <c:pt idx="74">
                <c:v>153.28954755398107</c:v>
              </c:pt>
              <c:pt idx="75">
                <c:v>152.3302088283898</c:v>
              </c:pt>
              <c:pt idx="76">
                <c:v>154.35780470486804</c:v>
              </c:pt>
              <c:pt idx="77">
                <c:v>157.56061386059218</c:v>
              </c:pt>
              <c:pt idx="78">
                <c:v>165.89317382004577</c:v>
              </c:pt>
              <c:pt idx="79">
                <c:v>170.67488257399344</c:v>
              </c:pt>
              <c:pt idx="80">
                <c:v>176.2771656853032</c:v>
              </c:pt>
              <c:pt idx="81">
                <c:v>174.68551205884529</c:v>
              </c:pt>
              <c:pt idx="82">
                <c:v>177.24284850284545</c:v>
              </c:pt>
              <c:pt idx="83">
                <c:v>172.35137947588032</c:v>
              </c:pt>
              <c:pt idx="84">
                <c:v>169.78594245800781</c:v>
              </c:pt>
              <c:pt idx="85">
                <c:v>173.64372444653205</c:v>
              </c:pt>
              <c:pt idx="86">
                <c:v>173.45173842380473</c:v>
              </c:pt>
              <c:pt idx="87">
                <c:v>174.06411049213125</c:v>
              </c:pt>
              <c:pt idx="88">
                <c:v>172.12127593491701</c:v>
              </c:pt>
              <c:pt idx="89">
                <c:v>173.8427096815164</c:v>
              </c:pt>
              <c:pt idx="90">
                <c:v>177.89403788805731</c:v>
              </c:pt>
              <c:pt idx="91">
                <c:v>182.84130306663127</c:v>
              </c:pt>
              <c:pt idx="92">
                <c:v>183.66782927041058</c:v>
              </c:pt>
              <c:pt idx="93">
                <c:v>182.83007232323715</c:v>
              </c:pt>
              <c:pt idx="94">
                <c:v>187.73883943527076</c:v>
              </c:pt>
              <c:pt idx="95">
                <c:v>185.8956847962757</c:v>
              </c:pt>
              <c:pt idx="96">
                <c:v>190.87908651189778</c:v>
              </c:pt>
              <c:pt idx="97">
                <c:v>183.4607253076565</c:v>
              </c:pt>
              <c:pt idx="98">
                <c:v>180.58488304304828</c:v>
              </c:pt>
              <c:pt idx="99">
                <c:v>185.40870418453895</c:v>
              </c:pt>
              <c:pt idx="100">
                <c:v>190.53315250258757</c:v>
              </c:pt>
              <c:pt idx="101">
                <c:v>188.77531945260239</c:v>
              </c:pt>
              <c:pt idx="102">
                <c:v>195.06777879371054</c:v>
              </c:pt>
              <c:pt idx="103">
                <c:v>191.20369226056928</c:v>
              </c:pt>
              <c:pt idx="104">
                <c:v>183.89686903840416</c:v>
              </c:pt>
              <c:pt idx="105">
                <c:v>161.56754243647998</c:v>
              </c:pt>
              <c:pt idx="106">
                <c:v>173.89273115697105</c:v>
              </c:pt>
              <c:pt idx="107">
                <c:v>178.53532945388585</c:v>
              </c:pt>
              <c:pt idx="108">
                <c:v>183.67814465005188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090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-4.0166999999999948</c:v>
                </c:pt>
                <c:pt idx="1">
                  <c:v>5.2748000000000017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-7.3206102080720425</c:v>
                </c:pt>
                <c:pt idx="1">
                  <c:v>19.848333058717849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-14.53405840612627</c:v>
                </c:pt>
                <c:pt idx="1">
                  <c:v>-16.468701875206616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-12.305224178136843</c:v>
                </c:pt>
                <c:pt idx="1">
                  <c:v>-18.983560552560007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-14.53405840612627</c:v>
                </c:pt>
                <c:pt idx="1">
                  <c:v>-16.468701875206616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0.59323272195197507</c:v>
                </c:pt>
                <c:pt idx="1">
                  <c:v>6.1244568829532442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7.9316409859270909</c:v>
                </c:pt>
                <c:pt idx="1">
                  <c:v>3.4538638439312264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18.199492550224484</c:v>
                </c:pt>
                <c:pt idx="1">
                  <c:v>7.815343504278971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-2.9363402271888828</c:v>
                </c:pt>
                <c:pt idx="1">
                  <c:v>6.4597421619254192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-4.7209595204117383</c:v>
                </c:pt>
                <c:pt idx="1">
                  <c:v>23.21007078865458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-31.040897326165783</c:v>
                </c:pt>
                <c:pt idx="1">
                  <c:v>-32.601884956250437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-28.803337087636351</c:v>
                </c:pt>
                <c:pt idx="1">
                  <c:v>-34.22527082552547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-31.040897326165783</c:v>
                </c:pt>
                <c:pt idx="1">
                  <c:v>-32.601884956250437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-8.4624012285027703</c:v>
                </c:pt>
                <c:pt idx="1">
                  <c:v>-3.4291105759949314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0.5404888641269201</c:v>
                </c:pt>
                <c:pt idx="1">
                  <c:v>-3.6306503751956543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8.8688905936850304</c:v>
                </c:pt>
                <c:pt idx="1">
                  <c:v>-0.69553952356942172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0.49382482103985659</c:v>
                </c:pt>
                <c:pt idx="1">
                  <c:v>0.47693929506833488</c:v>
                </c:pt>
                <c:pt idx="2">
                  <c:v>0.94791681815455942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11.692114399304865</c:v>
                </c:pt>
                <c:pt idx="1">
                  <c:v>11.969475660122718</c:v>
                </c:pt>
                <c:pt idx="2">
                  <c:v>4.9293551617768827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5.3411626722437378</c:v>
                </c:pt>
                <c:pt idx="1">
                  <c:v>5.2479199049301872</c:v>
                </c:pt>
                <c:pt idx="2">
                  <c:v>6.8476201298237171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8.7658891869783808</c:v>
                </c:pt>
                <c:pt idx="1">
                  <c:v>8.6127287753719806</c:v>
                </c:pt>
                <c:pt idx="2">
                  <c:v>12.138623983773611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5.3411626722437378</c:v>
                </c:pt>
                <c:pt idx="1">
                  <c:v>5.2479199049301872</c:v>
                </c:pt>
                <c:pt idx="2">
                  <c:v>6.8476201298237171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12.082179581039764</c:v>
                </c:pt>
                <c:pt idx="1">
                  <c:v>12.226265692637472</c:v>
                </c:pt>
                <c:pt idx="2">
                  <c:v>11.391221298808052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10.431075907086807</c:v>
                </c:pt>
                <c:pt idx="1">
                  <c:v>10.459575024327904</c:v>
                </c:pt>
                <c:pt idx="2">
                  <c:v>10.556277636439425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9.6115640526956305</c:v>
                </c:pt>
                <c:pt idx="1">
                  <c:v>9.5671177564790035</c:v>
                </c:pt>
                <c:pt idx="2">
                  <c:v>10.038176358025463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1.6249537335963016</c:v>
                </c:pt>
                <c:pt idx="1">
                  <c:v>1.6078781491145833</c:v>
                </c:pt>
                <c:pt idx="2">
                  <c:v>2.0841568565718394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14.825070741122248</c:v>
                </c:pt>
                <c:pt idx="1">
                  <c:v>15.110211966763298</c:v>
                </c:pt>
                <c:pt idx="2">
                  <c:v>7.8726165591002317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-15.004364112487178</c:v>
                </c:pt>
                <c:pt idx="1">
                  <c:v>-15.079598029587427</c:v>
                </c:pt>
                <c:pt idx="2">
                  <c:v>-13.788862913370137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-11.696355042415174</c:v>
                </c:pt>
                <c:pt idx="1">
                  <c:v>-11.820701220331298</c:v>
                </c:pt>
                <c:pt idx="2">
                  <c:v>-8.958136486408975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-15.004364112487178</c:v>
                </c:pt>
                <c:pt idx="1">
                  <c:v>-15.079598029587427</c:v>
                </c:pt>
                <c:pt idx="2">
                  <c:v>-13.788862913370137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1.9922842352911641</c:v>
                </c:pt>
                <c:pt idx="1">
                  <c:v>2.1233993840450882</c:v>
                </c:pt>
                <c:pt idx="2">
                  <c:v>1.363527605294057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2.8687626359510165</c:v>
                </c:pt>
                <c:pt idx="1">
                  <c:v>2.8953101354001198</c:v>
                </c:pt>
                <c:pt idx="2">
                  <c:v>2.9853905585950136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0.95888837750308653</c:v>
                </c:pt>
                <c:pt idx="1">
                  <c:v>0.91795064709745411</c:v>
                </c:pt>
                <c:pt idx="2">
                  <c:v>1.3518241456083269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0.49382482103985659</c:v>
                </c:pt>
                <c:pt idx="1">
                  <c:v>0.47693929506833488</c:v>
                </c:pt>
                <c:pt idx="2">
                  <c:v>0.94791681815455942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11.692114399304865</c:v>
                </c:pt>
                <c:pt idx="1">
                  <c:v>11.969475660122718</c:v>
                </c:pt>
                <c:pt idx="2">
                  <c:v>4.9293551617768827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5.3411626722437378</c:v>
                </c:pt>
                <c:pt idx="1">
                  <c:v>5.2479199049301872</c:v>
                </c:pt>
                <c:pt idx="2">
                  <c:v>6.8476201298237171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8.7658891869783808</c:v>
                </c:pt>
                <c:pt idx="1">
                  <c:v>8.6127287753719806</c:v>
                </c:pt>
                <c:pt idx="2">
                  <c:v>12.138623983773611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5.3411626722437378</c:v>
                </c:pt>
                <c:pt idx="1">
                  <c:v>5.2479199049301872</c:v>
                </c:pt>
                <c:pt idx="2">
                  <c:v>6.8476201298237171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12.082179581039764</c:v>
                </c:pt>
                <c:pt idx="1">
                  <c:v>12.226265692637472</c:v>
                </c:pt>
                <c:pt idx="2">
                  <c:v>11.391221298808052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10.431075907086807</c:v>
                </c:pt>
                <c:pt idx="1">
                  <c:v>10.459575024327904</c:v>
                </c:pt>
                <c:pt idx="2">
                  <c:v>10.556277636439425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9.6115640526956305</c:v>
                </c:pt>
                <c:pt idx="1">
                  <c:v>9.5671177564790035</c:v>
                </c:pt>
                <c:pt idx="2">
                  <c:v>10.038176358025463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1.6249537335963016</c:v>
                </c:pt>
                <c:pt idx="1">
                  <c:v>1.6078781491145833</c:v>
                </c:pt>
                <c:pt idx="2">
                  <c:v>2.0841568565718394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14.825070741122248</c:v>
                </c:pt>
                <c:pt idx="1">
                  <c:v>15.110211966763298</c:v>
                </c:pt>
                <c:pt idx="2">
                  <c:v>7.8726165591002317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-15.004364112487178</c:v>
                </c:pt>
                <c:pt idx="1">
                  <c:v>-15.079598029587427</c:v>
                </c:pt>
                <c:pt idx="2">
                  <c:v>-13.788862913370137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-11.696355042415174</c:v>
                </c:pt>
                <c:pt idx="1">
                  <c:v>-11.820701220331298</c:v>
                </c:pt>
                <c:pt idx="2">
                  <c:v>-8.958136486408975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-15.004364112487178</c:v>
                </c:pt>
                <c:pt idx="1">
                  <c:v>-15.079598029587427</c:v>
                </c:pt>
                <c:pt idx="2">
                  <c:v>-13.788862913370137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1.9922842352911641</c:v>
                </c:pt>
                <c:pt idx="1">
                  <c:v>2.1233993840450882</c:v>
                </c:pt>
                <c:pt idx="2">
                  <c:v>1.363527605294057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2.8687626359510165</c:v>
                </c:pt>
                <c:pt idx="1">
                  <c:v>2.8953101354001198</c:v>
                </c:pt>
                <c:pt idx="2">
                  <c:v>2.9853905585950136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0.95888837750308653</c:v>
                </c:pt>
                <c:pt idx="1">
                  <c:v>0.91795064709745411</c:v>
                </c:pt>
                <c:pt idx="2">
                  <c:v>1.3518241456083269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18171573303086"/>
          <c:y val="0.12496821202566995"/>
          <c:w val="0.83703927283444546"/>
          <c:h val="0.7122735567308984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23CBAC1-D4DB-4605-9CDF-C9DBC545B1B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D5-4643-982B-B197219AB3E3}"/>
                </c:ext>
              </c:extLst>
            </c:dLbl>
            <c:dLbl>
              <c:idx val="1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4F1987B4-5B14-4ED2-B5A4-B1922EB524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D5-4643-982B-B197219AB3E3}"/>
                </c:ext>
              </c:extLst>
            </c:dLbl>
            <c:dLbl>
              <c:idx val="2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04312C54-3532-4124-88F5-5FA81A0FBD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D5-4643-982B-B197219AB3E3}"/>
                </c:ext>
              </c:extLst>
            </c:dLbl>
            <c:dLbl>
              <c:idx val="3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F4043029-BBB2-43DC-BB53-028F3BE23B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D5-4643-982B-B197219AB3E3}"/>
                </c:ext>
              </c:extLst>
            </c:dLbl>
            <c:dLbl>
              <c:idx val="4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8C54A7D0-14B9-4D8A-950E-0D0F765084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D5-4643-982B-B197219AB3E3}"/>
                </c:ext>
              </c:extLst>
            </c:dLbl>
            <c:dLbl>
              <c:idx val="5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9C2DEBD9-F8A5-4F23-A01F-B2FC88CE02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D5-4643-982B-B197219AB3E3}"/>
                </c:ext>
              </c:extLst>
            </c:dLbl>
            <c:dLbl>
              <c:idx val="6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0020C238-C14C-4448-AF81-5FF83FF0FE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0497C3-7319-4DEA-9237-2B93BCF1C7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D5-4643-982B-B197219AB3E3}"/>
                </c:ext>
              </c:extLst>
            </c:dLbl>
            <c:dLbl>
              <c:idx val="8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966ADDB8-C3B4-4772-9EFC-84091D1797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D5-4643-982B-B197219AB3E3}"/>
                </c:ext>
              </c:extLst>
            </c:dLbl>
            <c:dLbl>
              <c:idx val="9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82D47CB7-67F4-424B-B0A0-8F5E149281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D5-4643-982B-B197219AB3E3}"/>
                </c:ext>
              </c:extLst>
            </c:dLbl>
            <c:dLbl>
              <c:idx val="10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4F275E30-E682-4507-A160-08AC2F6D30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D5-4643-982B-B197219AB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C1F1CF5-52D3-4014-AC14-B4FDE41AE44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FD5-4643-982B-B197219AB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1F2C375-A5CA-4386-9D30-7CE693466F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FD5-4643-982B-B197219AB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AFF980B-6779-4E8A-A02D-72D0DD5C76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FD5-4643-982B-B197219AB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363D81F-8BD8-43E3-83B9-F668EE50890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0.20833333333333334</c:v>
              </c:pt>
              <c:pt idx="1">
                <c:v>1.2916666666666667</c:v>
              </c:pt>
              <c:pt idx="2">
                <c:v>1.5416666666666667</c:v>
              </c:pt>
              <c:pt idx="3">
                <c:v>3.2916666666666665</c:v>
              </c:pt>
              <c:pt idx="4">
                <c:v>4.291666666666667</c:v>
              </c:pt>
              <c:pt idx="5">
                <c:v>4.791666666666667</c:v>
              </c:pt>
              <c:pt idx="6">
                <c:v>6.541666666666667</c:v>
              </c:pt>
              <c:pt idx="7">
                <c:v>9.5416666666666661</c:v>
              </c:pt>
              <c:pt idx="8">
                <c:v>11.791666666666666</c:v>
              </c:pt>
              <c:pt idx="9">
                <c:v>15.041666666666666</c:v>
              </c:pt>
              <c:pt idx="10">
                <c:v>17.041666666666668</c:v>
              </c:pt>
              <c:pt idx="11">
                <c:v>20.291666666666668</c:v>
              </c:pt>
              <c:pt idx="12">
                <c:v>23.041666666666668</c:v>
              </c:pt>
              <c:pt idx="13">
                <c:v>25.041666666666668</c:v>
              </c:pt>
              <c:pt idx="14">
                <c:v>30.041666666666668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5.1099999999999994</c:v>
              </c:pt>
              <c:pt idx="2">
                <c:v>5.915</c:v>
              </c:pt>
              <c:pt idx="3">
                <c:v>5.8949999999999996</c:v>
              </c:pt>
              <c:pt idx="4">
                <c:v>8.08</c:v>
              </c:pt>
              <c:pt idx="5">
                <c:v>8.06</c:v>
              </c:pt>
              <c:pt idx="6">
                <c:v>8.08</c:v>
              </c:pt>
              <c:pt idx="7">
                <c:v>9.8249999999999993</c:v>
              </c:pt>
              <c:pt idx="8">
                <c:v>10.433120000000001</c:v>
              </c:pt>
              <c:pt idx="9">
                <c:v>11.72</c:v>
              </c:pt>
              <c:pt idx="10">
                <c:v>12.166400000000001</c:v>
              </c:pt>
              <c:pt idx="11">
                <c:v>12.565</c:v>
              </c:pt>
              <c:pt idx="12">
                <c:v>13.083110000000001</c:v>
              </c:pt>
              <c:pt idx="13">
                <c:v>13.30101</c:v>
              </c:pt>
              <c:pt idx="14">
                <c:v>13.30593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9FD5-4643-982B-B197219AB3E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3C90D74-5E88-47B1-8566-36D2E09DC1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FD5-4643-982B-B197219AB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91DFAC-CE89-4C5F-B053-46DFEC0F3AF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FD5-4643-982B-B197219AB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12CEBC6-340D-4A13-BA64-3D7B9B6CBA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FD5-4643-982B-B197219AB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8D2CEC-F421-4A05-B3D3-C62D550BDB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FD5-4643-982B-B197219AB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132116-02C0-4B1A-8423-91B6876920D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FD5-4643-982B-B197219AB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FA8BA6F-5973-444D-ADC2-CD58BE4A31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D5-4643-982B-B197219AB3E3}"/>
                </c:ext>
              </c:extLst>
            </c:dLbl>
            <c:dLbl>
              <c:idx val="6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90512EFF-24B2-4AE1-B954-440D912745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1F70917-BFAE-4D8C-AEC6-394F3160210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D5-4643-982B-B197219AB3E3}"/>
                </c:ext>
              </c:extLst>
            </c:dLbl>
            <c:dLbl>
              <c:idx val="8"/>
              <c:layout>
                <c:manualLayout>
                  <c:x val="-5.8297647425260821E-2"/>
                  <c:y val="-3.2892651000602249E-2"/>
                </c:manualLayout>
              </c:layout>
              <c:tx>
                <c:rich>
                  <a:bodyPr/>
                  <a:lstStyle/>
                  <a:p>
                    <a:fld id="{DD821EFC-A033-4DD1-8CCC-B9F0602FA03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D5-4643-982B-B197219AB3E3}"/>
                </c:ext>
              </c:extLst>
            </c:dLbl>
            <c:dLbl>
              <c:idx val="9"/>
              <c:layout>
                <c:manualLayout>
                  <c:x val="-5.9955008559983779E-2"/>
                  <c:y val="3.3511536123259918E-2"/>
                </c:manualLayout>
              </c:layout>
              <c:tx>
                <c:rich>
                  <a:bodyPr/>
                  <a:lstStyle/>
                  <a:p>
                    <a:fld id="{D533F3AD-5E03-4E3C-B2FA-A064E3B414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0"/>
              <c:pt idx="0">
                <c:v>0.45833333333333331</c:v>
              </c:pt>
              <c:pt idx="1">
                <c:v>0.75</c:v>
              </c:pt>
              <c:pt idx="2">
                <c:v>2.661111111111111</c:v>
              </c:pt>
              <c:pt idx="3">
                <c:v>6.4749999999999996</c:v>
              </c:pt>
              <c:pt idx="4">
                <c:v>10.661111111111111</c:v>
              </c:pt>
              <c:pt idx="5">
                <c:v>15.75</c:v>
              </c:pt>
              <c:pt idx="6">
                <c:v>16.583333333333332</c:v>
              </c:pt>
              <c:pt idx="7">
                <c:v>20.661111111111111</c:v>
              </c:pt>
              <c:pt idx="8">
                <c:v>23.583333333333332</c:v>
              </c:pt>
              <c:pt idx="9">
                <c:v>27.661111111111111</c:v>
              </c:pt>
            </c:numLit>
          </c:xVal>
          <c:yVal>
            <c:numLit>
              <c:formatCode>General</c:formatCode>
              <c:ptCount val="10"/>
              <c:pt idx="0">
                <c:v>6.94</c:v>
              </c:pt>
              <c:pt idx="1">
                <c:v>3.5300000000000002</c:v>
              </c:pt>
              <c:pt idx="2">
                <c:v>5.0149999999999997</c:v>
              </c:pt>
              <c:pt idx="3">
                <c:v>7.68</c:v>
              </c:pt>
              <c:pt idx="4">
                <c:v>9.69</c:v>
              </c:pt>
              <c:pt idx="5">
                <c:v>10.72</c:v>
              </c:pt>
              <c:pt idx="6">
                <c:v>11.06</c:v>
              </c:pt>
              <c:pt idx="7">
                <c:v>10.984999999999999</c:v>
              </c:pt>
              <c:pt idx="8">
                <c:v>11.33</c:v>
              </c:pt>
              <c:pt idx="9">
                <c:v>11.26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{"R204","R207","R208","R2023","R186","R213","R209","R2037","R214","R2044","R2048"}</c15:f>
                <c15:dlblRangeCache>
                  <c:ptCount val="11"/>
                  <c:pt idx="0">
                    <c:v>R204</c:v>
                  </c:pt>
                  <c:pt idx="1">
                    <c:v>R207</c:v>
                  </c:pt>
                  <c:pt idx="2">
                    <c:v>R208</c:v>
                  </c:pt>
                  <c:pt idx="3">
                    <c:v>R2023</c:v>
                  </c:pt>
                  <c:pt idx="4">
                    <c:v>R186</c:v>
                  </c:pt>
                  <c:pt idx="5">
                    <c:v>R213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R214</c:v>
                  </c:pt>
                  <c:pt idx="9">
                    <c:v>R2044</c:v>
                  </c:pt>
                  <c:pt idx="10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9FD5-4643-982B-B197219AB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421821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4A0643-56AE-4AEA-BE82-F66CBA5F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143500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56028</xdr:rowOff>
    </xdr:from>
    <xdr:to>
      <xdr:col>5</xdr:col>
      <xdr:colOff>1311088</xdr:colOff>
      <xdr:row>27</xdr:row>
      <xdr:rowOff>5359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F16FE3-2BD9-426E-97FD-CEC410C1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67235</xdr:colOff>
      <xdr:row>4</xdr:row>
      <xdr:rowOff>33617</xdr:rowOff>
    </xdr:from>
    <xdr:to>
      <xdr:col>11</xdr:col>
      <xdr:colOff>1232647</xdr:colOff>
      <xdr:row>27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3AFB7-3991-479A-BCBD-40C97D95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0" t="str">
        <f>"Individual Equity Total Returns [N$,%]" &amp; TEXT(Map!$N$16, " mmmm yyyy")</f>
        <v>Individual Equity Total Returns [N$,%] June 2020</v>
      </c>
      <c r="C2" s="420"/>
      <c r="D2" s="420"/>
      <c r="E2" s="420"/>
      <c r="F2" s="420"/>
      <c r="G2" s="420"/>
      <c r="H2" s="492" t="s">
        <v>8</v>
      </c>
      <c r="I2" s="492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156</v>
      </c>
      <c r="C5" s="399"/>
      <c r="D5" s="400"/>
      <c r="E5" s="401">
        <v>2.2888139210727734</v>
      </c>
      <c r="F5" s="401">
        <v>10.474024233775877</v>
      </c>
      <c r="G5" s="401">
        <v>-32.439970201399831</v>
      </c>
      <c r="H5" s="401">
        <v>-35.91126069978705</v>
      </c>
      <c r="I5" s="401">
        <v>-32.439970201399831</v>
      </c>
      <c r="J5" s="85"/>
    </row>
    <row r="6" spans="2:11">
      <c r="B6" s="87" t="s">
        <v>157</v>
      </c>
      <c r="C6" s="402"/>
      <c r="D6" s="400"/>
      <c r="E6" s="21">
        <v>-0.37800740840721703</v>
      </c>
      <c r="F6" s="21">
        <v>7.0621963564976191</v>
      </c>
      <c r="G6" s="21">
        <v>-36.993449054130735</v>
      </c>
      <c r="H6" s="21">
        <v>-42.978852370437579</v>
      </c>
      <c r="I6" s="21">
        <v>-36.993449054130735</v>
      </c>
      <c r="J6" s="85"/>
    </row>
    <row r="7" spans="2:11">
      <c r="B7" s="57" t="s">
        <v>158</v>
      </c>
      <c r="C7" s="402">
        <v>1399</v>
      </c>
      <c r="D7" s="403">
        <v>1.6455318844654249E-3</v>
      </c>
      <c r="E7" s="22">
        <v>-7.1428569999999997E-2</v>
      </c>
      <c r="F7" s="22">
        <v>-8.4424089999999996</v>
      </c>
      <c r="G7" s="22">
        <v>-6.4809799999999997</v>
      </c>
      <c r="H7" s="22">
        <v>-8.8591390000000008</v>
      </c>
      <c r="I7" s="22">
        <v>-6.4809799999999997</v>
      </c>
      <c r="J7" s="85"/>
    </row>
    <row r="8" spans="2:11">
      <c r="B8" s="57" t="s">
        <v>159</v>
      </c>
      <c r="C8" s="402">
        <v>3806</v>
      </c>
      <c r="D8" s="403">
        <v>0.10480987893745641</v>
      </c>
      <c r="E8" s="22">
        <v>-5.1582359999999996</v>
      </c>
      <c r="F8" s="22">
        <v>-1.9795</v>
      </c>
      <c r="G8" s="22">
        <v>-37.145130000000002</v>
      </c>
      <c r="H8" s="22">
        <v>-41.012520000000002</v>
      </c>
      <c r="I8" s="22">
        <v>-37.145130000000002</v>
      </c>
      <c r="J8" s="85"/>
    </row>
    <row r="9" spans="2:11">
      <c r="B9" s="57" t="s">
        <v>160</v>
      </c>
      <c r="C9" s="402">
        <v>3178</v>
      </c>
      <c r="D9" s="403">
        <v>1.7702478256600969E-3</v>
      </c>
      <c r="E9" s="22">
        <v>-2.2153849999999999</v>
      </c>
      <c r="F9" s="22">
        <v>-4.7932889999999997</v>
      </c>
      <c r="G9" s="22">
        <v>-1.9151459999999998</v>
      </c>
      <c r="H9" s="22">
        <v>3.8893289999999996</v>
      </c>
      <c r="I9" s="22">
        <v>-1.9151459999999998</v>
      </c>
      <c r="J9" s="85"/>
    </row>
    <row r="10" spans="2:11">
      <c r="B10" s="57" t="s">
        <v>161</v>
      </c>
      <c r="C10" s="402">
        <v>274</v>
      </c>
      <c r="D10" s="403">
        <v>2.6141892763379614E-4</v>
      </c>
      <c r="E10" s="22">
        <v>-8.3612040000000007</v>
      </c>
      <c r="F10" s="22">
        <v>24.282699999999998</v>
      </c>
      <c r="G10" s="22">
        <v>-10.471120000000001</v>
      </c>
      <c r="H10" s="22">
        <v>-20.39189</v>
      </c>
      <c r="I10" s="22">
        <v>-10.471120000000001</v>
      </c>
      <c r="J10" s="85"/>
    </row>
    <row r="11" spans="2:11">
      <c r="B11" s="57" t="s">
        <v>162</v>
      </c>
      <c r="C11" s="402">
        <v>10222</v>
      </c>
      <c r="D11" s="403">
        <v>3.5609879581344289E-2</v>
      </c>
      <c r="E11" s="22">
        <v>3.4824859999999997</v>
      </c>
      <c r="F11" s="22">
        <v>32.249209999999998</v>
      </c>
      <c r="G11" s="22">
        <v>-48.988709999999998</v>
      </c>
      <c r="H11" s="22">
        <v>-55.474209999999999</v>
      </c>
      <c r="I11" s="22">
        <v>-48.988709999999998</v>
      </c>
      <c r="J11" s="85"/>
    </row>
    <row r="12" spans="2:11">
      <c r="B12" s="57" t="s">
        <v>163</v>
      </c>
      <c r="C12" s="402">
        <v>749</v>
      </c>
      <c r="D12" s="403">
        <v>5.0913130778104654E-4</v>
      </c>
      <c r="E12" s="22">
        <v>-10.939360000000001</v>
      </c>
      <c r="F12" s="22">
        <v>-8.4830690000000004</v>
      </c>
      <c r="G12" s="22">
        <v>-15.94369</v>
      </c>
      <c r="H12" s="22"/>
      <c r="I12" s="22">
        <v>-15.94369</v>
      </c>
      <c r="J12" s="85"/>
    </row>
    <row r="13" spans="2:11">
      <c r="B13" s="57" t="s">
        <v>164</v>
      </c>
      <c r="C13" s="402">
        <v>10450</v>
      </c>
      <c r="D13" s="403">
        <v>0.11599338640947526</v>
      </c>
      <c r="E13" s="22">
        <v>2.8442080000000001</v>
      </c>
      <c r="F13" s="22">
        <v>7.9300549999999994</v>
      </c>
      <c r="G13" s="22">
        <v>-34.294240000000002</v>
      </c>
      <c r="H13" s="22">
        <v>-42.358409999999999</v>
      </c>
      <c r="I13" s="22">
        <v>-34.294240000000002</v>
      </c>
      <c r="J13" s="85"/>
    </row>
    <row r="14" spans="2:11">
      <c r="B14" s="87" t="s">
        <v>165</v>
      </c>
      <c r="C14" s="402"/>
      <c r="D14" s="403"/>
      <c r="E14" s="21">
        <v>-0.74074070000000003</v>
      </c>
      <c r="F14" s="21">
        <v>-3.7312040000000001E-3</v>
      </c>
      <c r="G14" s="21">
        <v>-4.8651160000000004</v>
      </c>
      <c r="H14" s="21">
        <v>-6.8115960000000007</v>
      </c>
      <c r="I14" s="21">
        <v>-4.8651160000000004</v>
      </c>
      <c r="J14" s="85"/>
    </row>
    <row r="15" spans="2:11">
      <c r="B15" s="57" t="s">
        <v>166</v>
      </c>
      <c r="C15" s="402">
        <v>26800</v>
      </c>
      <c r="D15" s="403">
        <v>9.6129958029804105E-3</v>
      </c>
      <c r="E15" s="22">
        <v>-0.74074070000000003</v>
      </c>
      <c r="F15" s="22">
        <v>-3.7312040000000001E-3</v>
      </c>
      <c r="G15" s="22">
        <v>-4.8651160000000004</v>
      </c>
      <c r="H15" s="22">
        <v>-6.8115960000000007</v>
      </c>
      <c r="I15" s="22">
        <v>-4.8651160000000004</v>
      </c>
      <c r="J15" s="85"/>
    </row>
    <row r="16" spans="2:11">
      <c r="B16" s="87" t="s">
        <v>167</v>
      </c>
      <c r="C16" s="402"/>
      <c r="D16" s="403"/>
      <c r="E16" s="21">
        <v>4.9611448517859529</v>
      </c>
      <c r="F16" s="21">
        <v>17.083618256212784</v>
      </c>
      <c r="G16" s="21">
        <v>-25.108124845421262</v>
      </c>
      <c r="H16" s="21">
        <v>-24.411390125007802</v>
      </c>
      <c r="I16" s="21">
        <v>-25.108124845421262</v>
      </c>
      <c r="J16" s="85"/>
    </row>
    <row r="17" spans="2:10">
      <c r="B17" s="57" t="s">
        <v>168</v>
      </c>
      <c r="C17" s="402">
        <v>1761</v>
      </c>
      <c r="D17" s="403">
        <v>1.5164439023010182E-2</v>
      </c>
      <c r="E17" s="22">
        <v>2.146172</v>
      </c>
      <c r="F17" s="22">
        <v>12.95702</v>
      </c>
      <c r="G17" s="22">
        <v>-19.368130000000001</v>
      </c>
      <c r="H17" s="22">
        <v>-7.1692150000000012</v>
      </c>
      <c r="I17" s="22">
        <v>-19.368130000000001</v>
      </c>
      <c r="J17" s="85"/>
    </row>
    <row r="18" spans="2:10">
      <c r="B18" s="57" t="s">
        <v>169</v>
      </c>
      <c r="C18" s="402">
        <v>1204</v>
      </c>
      <c r="D18" s="403">
        <v>4.8020260402864806E-2</v>
      </c>
      <c r="E18" s="22">
        <v>7.2128230000000002</v>
      </c>
      <c r="F18" s="22">
        <v>8.4132529999999992</v>
      </c>
      <c r="G18" s="22">
        <v>-34.654269999999997</v>
      </c>
      <c r="H18" s="22">
        <v>-38.043039999999998</v>
      </c>
      <c r="I18" s="22">
        <v>-34.654269999999997</v>
      </c>
      <c r="J18" s="85"/>
    </row>
    <row r="19" spans="2:10">
      <c r="B19" s="57" t="s">
        <v>170</v>
      </c>
      <c r="C19" s="402">
        <v>5894</v>
      </c>
      <c r="D19" s="403">
        <v>8.4804151426508628E-2</v>
      </c>
      <c r="E19" s="22">
        <v>4.1894999999999998</v>
      </c>
      <c r="F19" s="22">
        <v>22.731110000000001</v>
      </c>
      <c r="G19" s="22">
        <v>-20.729040000000001</v>
      </c>
      <c r="H19" s="22">
        <v>-19.775680000000001</v>
      </c>
      <c r="I19" s="22">
        <v>-20.729040000000001</v>
      </c>
      <c r="J19" s="85"/>
    </row>
    <row r="20" spans="2:10">
      <c r="B20" s="87" t="s">
        <v>171</v>
      </c>
      <c r="C20" s="402"/>
      <c r="D20" s="403"/>
      <c r="E20" s="21">
        <v>-6.1538460000000006</v>
      </c>
      <c r="F20" s="21">
        <v>-6.1538460000000006</v>
      </c>
      <c r="G20" s="21">
        <v>10.909089999999999</v>
      </c>
      <c r="H20" s="21">
        <v>9.1761359999999996</v>
      </c>
      <c r="I20" s="21">
        <v>10.909089999999999</v>
      </c>
      <c r="J20" s="85"/>
    </row>
    <row r="21" spans="2:10">
      <c r="B21" s="57" t="s">
        <v>172</v>
      </c>
      <c r="C21" s="402">
        <v>61</v>
      </c>
      <c r="D21" s="403">
        <v>5.5024607727564785E-5</v>
      </c>
      <c r="E21" s="22">
        <v>-6.1538459999999997</v>
      </c>
      <c r="F21" s="22">
        <v>-6.1538459999999997</v>
      </c>
      <c r="G21" s="22">
        <v>10.909090000000001</v>
      </c>
      <c r="H21" s="22">
        <v>9.1761359999999996</v>
      </c>
      <c r="I21" s="22">
        <v>10.909090000000001</v>
      </c>
      <c r="J21" s="85"/>
    </row>
    <row r="22" spans="2:10">
      <c r="B22" s="87" t="s">
        <v>173</v>
      </c>
      <c r="C22" s="402"/>
      <c r="D22" s="403"/>
      <c r="E22" s="21">
        <v>20.108512075161791</v>
      </c>
      <c r="F22" s="21">
        <v>6.0482441047303537</v>
      </c>
      <c r="G22" s="21">
        <v>-51.765978856736524</v>
      </c>
      <c r="H22" s="21">
        <v>-48.876246575585689</v>
      </c>
      <c r="I22" s="21">
        <v>-51.765978856736524</v>
      </c>
      <c r="J22" s="85"/>
    </row>
    <row r="23" spans="2:10">
      <c r="B23" s="57" t="s">
        <v>174</v>
      </c>
      <c r="C23" s="402">
        <v>1748.9999999999998</v>
      </c>
      <c r="D23" s="403">
        <v>1.3255308516901005E-3</v>
      </c>
      <c r="E23" s="22">
        <v>0</v>
      </c>
      <c r="F23" s="22">
        <v>-5.3571429999999998</v>
      </c>
      <c r="G23" s="22">
        <v>-13.586960000000001</v>
      </c>
      <c r="H23" s="22">
        <v>-7.216355000000001</v>
      </c>
      <c r="I23" s="22">
        <v>-13.586960000000001</v>
      </c>
      <c r="J23" s="85"/>
    </row>
    <row r="24" spans="2:10">
      <c r="B24" s="57" t="s">
        <v>175</v>
      </c>
      <c r="C24" s="402">
        <v>769</v>
      </c>
      <c r="D24" s="403">
        <v>5.8881213204886118E-3</v>
      </c>
      <c r="E24" s="22">
        <v>24.63533</v>
      </c>
      <c r="F24" s="22">
        <v>8.6158190000000001</v>
      </c>
      <c r="G24" s="22">
        <v>-60.36081999999999</v>
      </c>
      <c r="H24" s="22">
        <v>-58.254700000000007</v>
      </c>
      <c r="I24" s="22">
        <v>-60.36081999999999</v>
      </c>
      <c r="J24" s="85"/>
    </row>
    <row r="25" spans="2:10">
      <c r="B25" s="87" t="s">
        <v>176</v>
      </c>
      <c r="C25" s="402"/>
      <c r="D25" s="403"/>
      <c r="E25" s="21">
        <v>15.802132100103776</v>
      </c>
      <c r="F25" s="21">
        <v>13.778143206233011</v>
      </c>
      <c r="G25" s="21">
        <v>-34.533478543800115</v>
      </c>
      <c r="H25" s="21">
        <v>-39.313001402278282</v>
      </c>
      <c r="I25" s="21">
        <v>-34.533478543800115</v>
      </c>
      <c r="J25" s="85"/>
    </row>
    <row r="26" spans="2:10">
      <c r="B26" s="57" t="s">
        <v>177</v>
      </c>
      <c r="C26" s="402">
        <v>121</v>
      </c>
      <c r="D26" s="403">
        <v>1.3071852350927444E-4</v>
      </c>
      <c r="E26" s="22">
        <v>-30.857140000000001</v>
      </c>
      <c r="F26" s="22">
        <v>-32.022469999999998</v>
      </c>
      <c r="G26" s="22">
        <v>8.0357140000000005</v>
      </c>
      <c r="H26" s="22">
        <v>-14.1844</v>
      </c>
      <c r="I26" s="22">
        <v>8.0357140000000005</v>
      </c>
      <c r="J26" s="85"/>
    </row>
    <row r="27" spans="2:10">
      <c r="B27" s="57" t="s">
        <v>178</v>
      </c>
      <c r="C27" s="402">
        <v>3453</v>
      </c>
      <c r="D27" s="403">
        <v>9.0066437318807625E-3</v>
      </c>
      <c r="E27" s="22">
        <v>13.548170000000001</v>
      </c>
      <c r="F27" s="22">
        <v>1.588703</v>
      </c>
      <c r="G27" s="22">
        <v>-41.41093</v>
      </c>
      <c r="H27" s="22">
        <v>-44.166150000000002</v>
      </c>
      <c r="I27" s="22">
        <v>-41.41093</v>
      </c>
      <c r="J27" s="85"/>
    </row>
    <row r="28" spans="2:10">
      <c r="B28" s="57" t="s">
        <v>179</v>
      </c>
      <c r="C28" s="402">
        <v>749</v>
      </c>
      <c r="D28" s="403">
        <v>2.5713849842780821E-3</v>
      </c>
      <c r="E28" s="22">
        <v>7.0000000000000009</v>
      </c>
      <c r="F28" s="22">
        <v>9.5577769999999997</v>
      </c>
      <c r="G28" s="22">
        <v>-19.50386</v>
      </c>
      <c r="H28" s="22">
        <v>-22.191130000000001</v>
      </c>
      <c r="I28" s="22">
        <v>-19.50386</v>
      </c>
      <c r="J28" s="85"/>
    </row>
    <row r="29" spans="2:10">
      <c r="B29" s="57" t="s">
        <v>180</v>
      </c>
      <c r="C29" s="402">
        <v>1100</v>
      </c>
      <c r="D29" s="403">
        <v>4.3855297231680919E-4</v>
      </c>
      <c r="E29" s="22">
        <v>11</v>
      </c>
      <c r="F29" s="22">
        <v>9.1445430000000005</v>
      </c>
      <c r="G29" s="22">
        <v>7.8717199999999998</v>
      </c>
      <c r="H29" s="22">
        <v>5.0141910000000003</v>
      </c>
      <c r="I29" s="22">
        <v>7.8717199999999998</v>
      </c>
      <c r="J29" s="85"/>
    </row>
    <row r="30" spans="2:10">
      <c r="B30" s="57" t="s">
        <v>181</v>
      </c>
      <c r="C30" s="402">
        <v>12780</v>
      </c>
      <c r="D30" s="403">
        <v>5.1552649590362295E-4</v>
      </c>
      <c r="E30" s="22">
        <v>2.4470329999999998</v>
      </c>
      <c r="F30" s="22">
        <v>2.4470329999999998</v>
      </c>
      <c r="G30" s="22">
        <v>2.4550429999999999</v>
      </c>
      <c r="H30" s="22">
        <v>8.0385860000000005</v>
      </c>
      <c r="I30" s="22">
        <v>2.4550429999999999</v>
      </c>
      <c r="J30" s="85"/>
    </row>
    <row r="31" spans="2:10">
      <c r="B31" s="57" t="s">
        <v>182</v>
      </c>
      <c r="C31" s="402">
        <v>1578</v>
      </c>
      <c r="D31" s="403">
        <v>0</v>
      </c>
      <c r="E31" s="22">
        <v>6.3411540000000002E-2</v>
      </c>
      <c r="F31" s="22">
        <v>-1.5595760000000001</v>
      </c>
      <c r="G31" s="22">
        <v>23.66771</v>
      </c>
      <c r="H31" s="22">
        <v>23.764710000000001</v>
      </c>
      <c r="I31" s="22">
        <v>23.66771</v>
      </c>
      <c r="J31" s="85"/>
    </row>
    <row r="32" spans="2:10" ht="14.25" thickBot="1">
      <c r="B32" s="393" t="s">
        <v>183</v>
      </c>
      <c r="C32" s="402">
        <v>366</v>
      </c>
      <c r="D32" s="403">
        <v>2.6286678415136651E-3</v>
      </c>
      <c r="E32" s="22">
        <v>35.55556</v>
      </c>
      <c r="F32" s="394">
        <v>62.666670000000003</v>
      </c>
      <c r="G32" s="394">
        <v>-40</v>
      </c>
      <c r="H32" s="394">
        <v>-56.115110000000001</v>
      </c>
      <c r="I32" s="394">
        <v>-40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184</v>
      </c>
      <c r="C34" s="399"/>
      <c r="D34" s="403"/>
      <c r="E34" s="401">
        <v>-3.015927</v>
      </c>
      <c r="F34" s="401">
        <v>-8.7275270000000002E-2</v>
      </c>
      <c r="G34" s="401">
        <v>-25.8261</v>
      </c>
      <c r="H34" s="401">
        <v>6.0012910000000002</v>
      </c>
      <c r="I34" s="401">
        <v>-25.8261</v>
      </c>
      <c r="J34" s="85"/>
    </row>
    <row r="35" spans="2:12">
      <c r="B35" s="391" t="s">
        <v>185</v>
      </c>
      <c r="C35" s="399"/>
      <c r="D35" s="403"/>
      <c r="E35" s="392">
        <v>-3.015927</v>
      </c>
      <c r="F35" s="392">
        <v>-8.7275270000000002E-2</v>
      </c>
      <c r="G35" s="392">
        <v>-25.8261</v>
      </c>
      <c r="H35" s="392">
        <v>6.0012910000000002</v>
      </c>
      <c r="I35" s="392">
        <v>-25.8261</v>
      </c>
      <c r="J35" s="85"/>
    </row>
    <row r="36" spans="2:12" ht="14.25" thickBot="1">
      <c r="B36" s="408" t="s">
        <v>186</v>
      </c>
      <c r="C36" s="409">
        <v>5724</v>
      </c>
      <c r="D36" s="410">
        <v>1.8527920628311025E-2</v>
      </c>
      <c r="E36" s="411">
        <v>-3.015927</v>
      </c>
      <c r="F36" s="411">
        <v>-8.7275270000000002E-2</v>
      </c>
      <c r="G36" s="411">
        <v>-25.8261</v>
      </c>
      <c r="H36" s="411">
        <v>6.0012910000000002</v>
      </c>
      <c r="I36" s="411">
        <v>-25.8261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187</v>
      </c>
      <c r="C38" s="399"/>
      <c r="D38" s="400"/>
      <c r="E38" s="401">
        <v>9.3126068939731326</v>
      </c>
      <c r="F38" s="401">
        <v>34.740565072802518</v>
      </c>
      <c r="G38" s="401">
        <v>8.3519821429382954</v>
      </c>
      <c r="H38" s="401">
        <v>13.432562721165191</v>
      </c>
      <c r="I38" s="401">
        <v>8.3519821429382954</v>
      </c>
      <c r="J38" s="85"/>
    </row>
    <row r="39" spans="2:12">
      <c r="B39" s="391" t="s">
        <v>188</v>
      </c>
      <c r="C39" s="399"/>
      <c r="D39" s="400"/>
      <c r="E39" s="392">
        <v>9.3185192060983493</v>
      </c>
      <c r="F39" s="392">
        <v>34.87609572442981</v>
      </c>
      <c r="G39" s="392">
        <v>8.4609129165945003</v>
      </c>
      <c r="H39" s="392">
        <v>13.574769760497688</v>
      </c>
      <c r="I39" s="392">
        <v>8.4609129165945003</v>
      </c>
      <c r="J39" s="85"/>
      <c r="L39" s="1" t="s">
        <v>131</v>
      </c>
    </row>
    <row r="40" spans="2:12">
      <c r="B40" s="393" t="s">
        <v>189</v>
      </c>
      <c r="C40" s="399">
        <v>40132</v>
      </c>
      <c r="D40" s="403">
        <v>0.42764897324617512</v>
      </c>
      <c r="E40" s="394">
        <v>9.7852549999999994</v>
      </c>
      <c r="F40" s="394">
        <v>31.896010000000004</v>
      </c>
      <c r="G40" s="394">
        <v>3.4823620000000002</v>
      </c>
      <c r="H40" s="394">
        <v>5.6069579999999997</v>
      </c>
      <c r="I40" s="394">
        <v>3.4823620000000002</v>
      </c>
      <c r="J40" s="85"/>
    </row>
    <row r="41" spans="2:12">
      <c r="B41" s="393" t="s">
        <v>190</v>
      </c>
      <c r="C41" s="399">
        <v>119</v>
      </c>
      <c r="D41" s="403">
        <v>1.5820687873689498E-3</v>
      </c>
      <c r="E41" s="394">
        <v>-11.19403</v>
      </c>
      <c r="F41" s="394">
        <v>116.36360000000001</v>
      </c>
      <c r="G41" s="394">
        <v>36.781610000000001</v>
      </c>
      <c r="H41" s="394">
        <v>-4.0322579999999997</v>
      </c>
      <c r="I41" s="394">
        <v>36.781610000000001</v>
      </c>
      <c r="J41" s="85"/>
    </row>
    <row r="42" spans="2:12">
      <c r="B42" s="393" t="s">
        <v>191</v>
      </c>
      <c r="C42" s="399">
        <v>17</v>
      </c>
      <c r="D42" s="403">
        <v>9.2130044083340264E-5</v>
      </c>
      <c r="E42" s="394">
        <v>13.333329999999998</v>
      </c>
      <c r="F42" s="394">
        <v>54.545459999999999</v>
      </c>
      <c r="G42" s="394">
        <v>21.428570000000001</v>
      </c>
      <c r="H42" s="394">
        <v>-41.379309999999997</v>
      </c>
      <c r="I42" s="394">
        <v>21.428570000000001</v>
      </c>
      <c r="J42" s="85"/>
    </row>
    <row r="43" spans="2:12">
      <c r="B43" s="393" t="s">
        <v>192</v>
      </c>
      <c r="C43" s="399">
        <v>202</v>
      </c>
      <c r="D43" s="403">
        <v>1.6973005721728317E-4</v>
      </c>
      <c r="E43" s="394">
        <v>5.7591619999999999</v>
      </c>
      <c r="F43" s="394">
        <v>22.424240000000001</v>
      </c>
      <c r="G43" s="394">
        <v>50.746270000000003</v>
      </c>
      <c r="H43" s="394">
        <v>13.483149999999998</v>
      </c>
      <c r="I43" s="394">
        <v>50.746270000000003</v>
      </c>
      <c r="J43" s="85"/>
    </row>
    <row r="44" spans="2:12">
      <c r="B44" s="393" t="s">
        <v>193</v>
      </c>
      <c r="C44" s="399">
        <v>249.00000000000003</v>
      </c>
      <c r="D44" s="403">
        <v>3.7244874555693129E-4</v>
      </c>
      <c r="E44" s="394">
        <v>-11.071429999999999</v>
      </c>
      <c r="F44" s="394">
        <v>6.4102560000000004</v>
      </c>
      <c r="G44" s="394">
        <v>-9.7826090000000008</v>
      </c>
      <c r="H44" s="394">
        <v>-21.4511</v>
      </c>
      <c r="I44" s="394">
        <v>-9.7826090000000008</v>
      </c>
      <c r="J44" s="85"/>
    </row>
    <row r="45" spans="2:12">
      <c r="B45" s="393" t="s">
        <v>194</v>
      </c>
      <c r="C45" s="399">
        <v>40</v>
      </c>
      <c r="D45" s="403">
        <v>2.0578681781032319E-4</v>
      </c>
      <c r="E45" s="394">
        <v>-6.9767440000000001</v>
      </c>
      <c r="F45" s="394">
        <v>48.148150000000001</v>
      </c>
      <c r="G45" s="394">
        <v>0</v>
      </c>
      <c r="H45" s="395">
        <v>-11.11111</v>
      </c>
      <c r="I45" s="394">
        <v>0</v>
      </c>
      <c r="J45" s="85"/>
    </row>
    <row r="46" spans="2:12">
      <c r="B46" s="393" t="s">
        <v>195</v>
      </c>
      <c r="C46" s="399">
        <v>63</v>
      </c>
      <c r="D46" s="403">
        <v>7.8339116975534426E-5</v>
      </c>
      <c r="E46" s="394">
        <v>-13.698630000000001</v>
      </c>
      <c r="F46" s="394">
        <v>-4.5454549999999996</v>
      </c>
      <c r="G46" s="394">
        <v>-26.74419</v>
      </c>
      <c r="H46" s="395">
        <v>-29.213480000000004</v>
      </c>
      <c r="I46" s="394">
        <v>-26.74419</v>
      </c>
      <c r="J46" s="85"/>
    </row>
    <row r="47" spans="2:12">
      <c r="B47" s="393" t="s">
        <v>196</v>
      </c>
      <c r="C47" s="399">
        <v>9428</v>
      </c>
      <c r="D47" s="403">
        <v>3.0634017369941032E-2</v>
      </c>
      <c r="E47" s="394">
        <v>4.2861440000000002</v>
      </c>
      <c r="F47" s="394">
        <v>72.637129999999999</v>
      </c>
      <c r="G47" s="394">
        <v>76.593959999999996</v>
      </c>
      <c r="H47" s="394">
        <v>126.58110000000001</v>
      </c>
      <c r="I47" s="394">
        <v>76.593959999999996</v>
      </c>
      <c r="J47" s="85"/>
    </row>
    <row r="48" spans="2:12">
      <c r="B48" s="391" t="s">
        <v>197</v>
      </c>
      <c r="C48" s="399"/>
      <c r="D48" s="403"/>
      <c r="E48" s="392">
        <v>7.9629629999999993</v>
      </c>
      <c r="F48" s="392">
        <v>3.8020570000000005</v>
      </c>
      <c r="G48" s="392">
        <v>-16.514389999999999</v>
      </c>
      <c r="H48" s="392">
        <v>-19.030010000000001</v>
      </c>
      <c r="I48" s="392">
        <v>-16.514389999999999</v>
      </c>
      <c r="J48" s="85"/>
    </row>
    <row r="49" spans="2:10" ht="14.25" thickBot="1">
      <c r="B49" s="408" t="s">
        <v>198</v>
      </c>
      <c r="C49" s="409">
        <v>1748.9999999999998</v>
      </c>
      <c r="D49" s="410">
        <v>2.0185293705519266E-3</v>
      </c>
      <c r="E49" s="411">
        <v>7.9629630000000002</v>
      </c>
      <c r="F49" s="411">
        <v>3.8020570000000005</v>
      </c>
      <c r="G49" s="411">
        <v>-16.514389999999999</v>
      </c>
      <c r="H49" s="411">
        <v>-19.030010000000001</v>
      </c>
      <c r="I49" s="411">
        <v>-16.514389999999999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199</v>
      </c>
      <c r="C51" s="402"/>
      <c r="D51" s="403"/>
      <c r="E51" s="413">
        <v>3.8428763496497362</v>
      </c>
      <c r="F51" s="413">
        <v>-0.20279580152832832</v>
      </c>
      <c r="G51" s="413">
        <v>-18.135068901812222</v>
      </c>
      <c r="H51" s="413">
        <v>-32.551570162523213</v>
      </c>
      <c r="I51" s="413">
        <v>-18.135068901812222</v>
      </c>
      <c r="J51" s="85"/>
    </row>
    <row r="52" spans="2:10">
      <c r="B52" s="412" t="s">
        <v>200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201</v>
      </c>
      <c r="C53" s="414"/>
      <c r="D53" s="403"/>
      <c r="E53" s="21">
        <v>2.2707299999999999</v>
      </c>
      <c r="F53" s="21">
        <v>7.814671999999999</v>
      </c>
      <c r="G53" s="21">
        <v>-34.858759999999997</v>
      </c>
      <c r="H53" s="21">
        <v>-42.629909999999995</v>
      </c>
      <c r="I53" s="21">
        <v>-34.858759999999997</v>
      </c>
      <c r="J53" s="85"/>
    </row>
    <row r="54" spans="2:10">
      <c r="B54" s="57" t="s">
        <v>202</v>
      </c>
      <c r="C54" s="402">
        <v>6981</v>
      </c>
      <c r="D54" s="403">
        <v>1.2130641499202599E-2</v>
      </c>
      <c r="E54" s="22">
        <v>2.2707299999999999</v>
      </c>
      <c r="F54" s="22">
        <v>7.8146719999999998</v>
      </c>
      <c r="G54" s="22">
        <v>-34.858759999999997</v>
      </c>
      <c r="H54" s="22">
        <v>-42.629910000000002</v>
      </c>
      <c r="I54" s="22">
        <v>-34.858759999999997</v>
      </c>
      <c r="J54" s="85"/>
    </row>
    <row r="55" spans="2:10">
      <c r="B55" s="412" t="s">
        <v>203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204</v>
      </c>
      <c r="C56" s="414"/>
      <c r="D56" s="403"/>
      <c r="E56" s="21">
        <v>-8.8802079999999997</v>
      </c>
      <c r="F56" s="21">
        <v>-12.525</v>
      </c>
      <c r="G56" s="21">
        <v>-26.551449999999999</v>
      </c>
      <c r="H56" s="21">
        <v>-24.17295</v>
      </c>
      <c r="I56" s="21">
        <v>-26.551449999999999</v>
      </c>
      <c r="J56" s="85"/>
    </row>
    <row r="57" spans="2:10">
      <c r="B57" s="57" t="s">
        <v>205</v>
      </c>
      <c r="C57" s="402">
        <v>3499</v>
      </c>
      <c r="D57" s="403">
        <v>3.1339262338881172E-3</v>
      </c>
      <c r="E57" s="22">
        <v>-8.8802079999999997</v>
      </c>
      <c r="F57" s="22">
        <v>-12.525</v>
      </c>
      <c r="G57" s="22">
        <v>-26.551449999999999</v>
      </c>
      <c r="H57" s="22">
        <v>-24.17295</v>
      </c>
      <c r="I57" s="22">
        <v>-26.551449999999999</v>
      </c>
      <c r="J57" s="85"/>
    </row>
    <row r="58" spans="2:10">
      <c r="B58" s="87" t="s">
        <v>206</v>
      </c>
      <c r="C58" s="414"/>
      <c r="D58" s="403"/>
      <c r="E58" s="21">
        <v>22.94828</v>
      </c>
      <c r="F58" s="21">
        <v>29.654539999999997</v>
      </c>
      <c r="G58" s="21">
        <v>15.85703</v>
      </c>
      <c r="H58" s="21">
        <v>7.413303</v>
      </c>
      <c r="I58" s="21">
        <v>15.85703</v>
      </c>
      <c r="J58" s="85"/>
    </row>
    <row r="59" spans="2:10">
      <c r="B59" s="57" t="s">
        <v>207</v>
      </c>
      <c r="C59" s="402">
        <v>7131</v>
      </c>
      <c r="D59" s="403">
        <v>4.6394990049191068E-3</v>
      </c>
      <c r="E59" s="22">
        <v>22.94828</v>
      </c>
      <c r="F59" s="22">
        <v>29.654540000000001</v>
      </c>
      <c r="G59" s="22">
        <v>15.85703</v>
      </c>
      <c r="H59" s="22">
        <v>7.413303</v>
      </c>
      <c r="I59" s="22">
        <v>15.85703</v>
      </c>
      <c r="J59" s="85"/>
    </row>
    <row r="60" spans="2:10">
      <c r="B60" s="412" t="s">
        <v>208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209</v>
      </c>
      <c r="C61" s="414"/>
      <c r="D61" s="403"/>
      <c r="E61" s="21">
        <v>4.2536986636658503</v>
      </c>
      <c r="F61" s="60">
        <v>36.085377273095304</v>
      </c>
      <c r="G61" s="60">
        <v>-26.744256049849955</v>
      </c>
      <c r="H61" s="60">
        <v>-47.191883084198032</v>
      </c>
      <c r="I61" s="60">
        <v>-26.744256049849955</v>
      </c>
      <c r="J61" s="85"/>
    </row>
    <row r="62" spans="2:10">
      <c r="B62" s="57" t="s">
        <v>210</v>
      </c>
      <c r="C62" s="402">
        <v>160</v>
      </c>
      <c r="D62" s="403">
        <v>2.2249994626139537E-5</v>
      </c>
      <c r="E62" s="22">
        <v>0</v>
      </c>
      <c r="F62" s="22">
        <v>0</v>
      </c>
      <c r="G62" s="22">
        <v>0</v>
      </c>
      <c r="H62" s="22">
        <v>7.5</v>
      </c>
      <c r="I62" s="22">
        <v>0</v>
      </c>
      <c r="J62" s="85"/>
    </row>
    <row r="63" spans="2:10">
      <c r="B63" s="57" t="s">
        <v>211</v>
      </c>
      <c r="C63" s="402">
        <v>3401</v>
      </c>
      <c r="D63" s="403">
        <v>1.2635583795655225E-2</v>
      </c>
      <c r="E63" s="22">
        <v>4.2611889999999999</v>
      </c>
      <c r="F63" s="22">
        <v>36.148919999999997</v>
      </c>
      <c r="G63" s="22">
        <v>-26.791350000000001</v>
      </c>
      <c r="H63" s="22">
        <v>-47.28819</v>
      </c>
      <c r="I63" s="22">
        <v>-26.791350000000001</v>
      </c>
      <c r="J63" s="85"/>
    </row>
    <row r="64" spans="2:10">
      <c r="B64" s="412" t="s">
        <v>212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213</v>
      </c>
      <c r="C65" s="402"/>
      <c r="D65" s="403"/>
      <c r="E65" s="21">
        <v>3.0733539999999997</v>
      </c>
      <c r="F65" s="60">
        <v>-14.679999999999998</v>
      </c>
      <c r="G65" s="60">
        <v>-14.154339999999998</v>
      </c>
      <c r="H65" s="60">
        <v>-30.43683</v>
      </c>
      <c r="I65" s="60">
        <v>-14.154339999999998</v>
      </c>
      <c r="J65" s="85"/>
    </row>
    <row r="66" spans="2:10">
      <c r="B66" s="57" t="s">
        <v>214</v>
      </c>
      <c r="C66" s="402">
        <v>10665</v>
      </c>
      <c r="D66" s="403">
        <v>4.5346662429228142E-2</v>
      </c>
      <c r="E66" s="22">
        <v>3.0733540000000001</v>
      </c>
      <c r="F66" s="22">
        <v>-14.679999999999998</v>
      </c>
      <c r="G66" s="22">
        <v>-14.154339999999998</v>
      </c>
      <c r="H66" s="22">
        <v>-30.436829999999997</v>
      </c>
      <c r="I66" s="22">
        <v>-14.154339999999998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8" t="s">
        <v>0</v>
      </c>
      <c r="F11" s="419"/>
      <c r="G11" s="419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142</v>
      </c>
      <c r="H12" s="119"/>
      <c r="I12" s="119" t="s">
        <v>138</v>
      </c>
      <c r="J12" s="120"/>
      <c r="K12" s="119"/>
      <c r="L12" s="121"/>
      <c r="N12" s="119"/>
      <c r="O12" s="119" t="s">
        <v>129</v>
      </c>
      <c r="Q12" s="421" t="s">
        <v>127</v>
      </c>
      <c r="R12" s="422"/>
      <c r="S12" s="114"/>
    </row>
    <row r="13" spans="4:20" ht="15.75">
      <c r="D13" s="113"/>
      <c r="E13" s="122" t="s">
        <v>124</v>
      </c>
      <c r="F13" s="123"/>
      <c r="G13" s="123" t="s">
        <v>137</v>
      </c>
      <c r="H13" s="123"/>
      <c r="I13" s="123" t="s">
        <v>141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143</v>
      </c>
      <c r="H14" s="127"/>
      <c r="I14" s="127" t="s">
        <v>139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20" t="s">
        <v>2</v>
      </c>
      <c r="F16" s="420"/>
      <c r="G16" s="420"/>
      <c r="H16" s="420"/>
      <c r="I16" s="420"/>
      <c r="J16" s="420"/>
      <c r="K16" s="420"/>
      <c r="L16" s="420"/>
      <c r="M16" s="420"/>
      <c r="N16" s="417">
        <v>44012</v>
      </c>
      <c r="O16" s="417"/>
      <c r="P16" s="417"/>
      <c r="Q16" s="417"/>
      <c r="R16" s="417"/>
      <c r="S16" s="114"/>
    </row>
    <row r="17" spans="4:19">
      <c r="D17" s="113"/>
      <c r="E17" s="433"/>
      <c r="F17" s="433"/>
      <c r="G17" s="433"/>
      <c r="H17" s="433"/>
      <c r="I17" s="433"/>
      <c r="J17" s="433"/>
      <c r="K17" s="433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33"/>
      <c r="F18" s="433"/>
      <c r="G18" s="433"/>
      <c r="H18" s="433"/>
      <c r="I18" s="433"/>
      <c r="J18" s="433"/>
      <c r="K18" s="433"/>
      <c r="L18" s="131"/>
      <c r="N18" s="434" t="s">
        <v>6</v>
      </c>
      <c r="O18" s="434"/>
      <c r="Q18" s="434" t="s">
        <v>3</v>
      </c>
      <c r="R18" s="434"/>
      <c r="S18" s="114"/>
    </row>
    <row r="19" spans="4:19" ht="13.5" customHeight="1">
      <c r="D19" s="113"/>
      <c r="E19" s="433"/>
      <c r="F19" s="433"/>
      <c r="G19" s="433"/>
      <c r="H19" s="433"/>
      <c r="I19" s="433"/>
      <c r="J19" s="433"/>
      <c r="K19" s="433"/>
      <c r="L19" s="131"/>
      <c r="N19" s="434"/>
      <c r="O19" s="434"/>
      <c r="Q19" s="434"/>
      <c r="R19" s="434"/>
      <c r="S19" s="114"/>
    </row>
    <row r="20" spans="4:19">
      <c r="D20" s="113"/>
      <c r="E20" s="433"/>
      <c r="F20" s="433"/>
      <c r="G20" s="433"/>
      <c r="H20" s="433"/>
      <c r="I20" s="433"/>
      <c r="J20" s="433"/>
      <c r="K20" s="433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33"/>
      <c r="F21" s="433"/>
      <c r="G21" s="433"/>
      <c r="H21" s="433"/>
      <c r="I21" s="433"/>
      <c r="J21" s="433"/>
      <c r="K21" s="433"/>
      <c r="L21" s="131"/>
      <c r="M21" s="132"/>
      <c r="N21" s="132"/>
      <c r="O21" s="131"/>
      <c r="Q21" s="423" t="s">
        <v>31</v>
      </c>
      <c r="R21" s="423"/>
      <c r="S21" s="114"/>
    </row>
    <row r="22" spans="4:19" ht="15">
      <c r="D22" s="113"/>
      <c r="E22" s="433"/>
      <c r="F22" s="433"/>
      <c r="G22" s="433"/>
      <c r="H22" s="433"/>
      <c r="I22" s="433"/>
      <c r="J22" s="433"/>
      <c r="K22" s="433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33"/>
      <c r="F23" s="433"/>
      <c r="G23" s="433"/>
      <c r="H23" s="433"/>
      <c r="I23" s="433"/>
      <c r="J23" s="433"/>
      <c r="K23" s="433"/>
      <c r="L23" s="131"/>
      <c r="N23" s="435" t="s">
        <v>5</v>
      </c>
      <c r="O23" s="435"/>
      <c r="Q23" s="434" t="s">
        <v>4</v>
      </c>
      <c r="R23" s="434"/>
      <c r="S23" s="114"/>
    </row>
    <row r="24" spans="4:19" ht="13.15" customHeight="1">
      <c r="D24" s="113"/>
      <c r="E24" s="433"/>
      <c r="F24" s="433"/>
      <c r="G24" s="433"/>
      <c r="H24" s="433"/>
      <c r="I24" s="433"/>
      <c r="J24" s="433"/>
      <c r="K24" s="433"/>
      <c r="L24" s="131"/>
      <c r="N24" s="435"/>
      <c r="O24" s="435"/>
      <c r="Q24" s="434"/>
      <c r="R24" s="434"/>
      <c r="S24" s="114"/>
    </row>
    <row r="25" spans="4:19" ht="13.15" customHeight="1">
      <c r="D25" s="113"/>
      <c r="E25" s="433"/>
      <c r="F25" s="433"/>
      <c r="G25" s="433"/>
      <c r="H25" s="433"/>
      <c r="I25" s="433"/>
      <c r="J25" s="433"/>
      <c r="K25" s="433"/>
      <c r="L25" s="131"/>
      <c r="N25" s="133"/>
      <c r="O25" s="133"/>
      <c r="S25" s="114"/>
    </row>
    <row r="26" spans="4:19" ht="13.15" customHeight="1">
      <c r="D26" s="113"/>
      <c r="E26" s="433"/>
      <c r="F26" s="433"/>
      <c r="G26" s="433"/>
      <c r="H26" s="433"/>
      <c r="I26" s="433"/>
      <c r="J26" s="433"/>
      <c r="K26" s="433"/>
      <c r="L26" s="131"/>
      <c r="N26" s="423" t="s">
        <v>58</v>
      </c>
      <c r="O26" s="423"/>
      <c r="Q26" s="423" t="s">
        <v>93</v>
      </c>
      <c r="R26" s="423"/>
      <c r="S26" s="114"/>
    </row>
    <row r="27" spans="4:19">
      <c r="D27" s="113"/>
      <c r="E27" s="433"/>
      <c r="F27" s="433"/>
      <c r="G27" s="433"/>
      <c r="H27" s="433"/>
      <c r="I27" s="433"/>
      <c r="J27" s="433"/>
      <c r="K27" s="433"/>
      <c r="L27" s="131"/>
      <c r="Q27" s="131"/>
      <c r="R27" s="131"/>
      <c r="S27" s="114"/>
    </row>
    <row r="28" spans="4:19" ht="13.15" customHeight="1">
      <c r="D28" s="113"/>
      <c r="E28" s="433"/>
      <c r="F28" s="433"/>
      <c r="G28" s="433"/>
      <c r="H28" s="433"/>
      <c r="I28" s="433"/>
      <c r="J28" s="433"/>
      <c r="K28" s="433"/>
      <c r="L28" s="131"/>
      <c r="N28" s="423" t="s">
        <v>59</v>
      </c>
      <c r="O28" s="423"/>
      <c r="Q28" s="423" t="s">
        <v>63</v>
      </c>
      <c r="R28" s="423"/>
      <c r="S28" s="114"/>
    </row>
    <row r="29" spans="4:19" ht="13.15" customHeight="1">
      <c r="D29" s="113"/>
      <c r="E29" s="433"/>
      <c r="F29" s="433"/>
      <c r="G29" s="433"/>
      <c r="H29" s="433"/>
      <c r="I29" s="433"/>
      <c r="J29" s="433"/>
      <c r="K29" s="433"/>
      <c r="L29" s="131"/>
      <c r="O29" s="131"/>
      <c r="S29" s="114"/>
    </row>
    <row r="30" spans="4:19" ht="13.15" customHeight="1">
      <c r="D30" s="113"/>
      <c r="E30" s="433"/>
      <c r="F30" s="433"/>
      <c r="G30" s="433"/>
      <c r="H30" s="433"/>
      <c r="I30" s="433"/>
      <c r="J30" s="433"/>
      <c r="K30" s="433"/>
      <c r="L30" s="131"/>
      <c r="O30" s="131"/>
      <c r="Q30" s="423" t="s">
        <v>18</v>
      </c>
      <c r="R30" s="423"/>
      <c r="S30" s="114"/>
    </row>
    <row r="31" spans="4:19" ht="13.15" customHeight="1">
      <c r="D31" s="113"/>
      <c r="E31" s="433"/>
      <c r="F31" s="433"/>
      <c r="G31" s="433"/>
      <c r="H31" s="433"/>
      <c r="I31" s="433"/>
      <c r="J31" s="433"/>
      <c r="K31" s="433"/>
      <c r="L31" s="131"/>
      <c r="O31" s="131"/>
      <c r="P31" s="131"/>
      <c r="Q31" s="131"/>
      <c r="R31" s="131"/>
      <c r="S31" s="114"/>
    </row>
    <row r="32" spans="4:19">
      <c r="D32" s="113"/>
      <c r="E32" s="433"/>
      <c r="F32" s="433"/>
      <c r="G32" s="433"/>
      <c r="H32" s="433"/>
      <c r="I32" s="433"/>
      <c r="J32" s="433"/>
      <c r="K32" s="433"/>
      <c r="L32" s="131"/>
      <c r="O32" s="131"/>
      <c r="P32" s="131"/>
      <c r="Q32" s="131"/>
      <c r="R32" s="131"/>
      <c r="S32" s="114"/>
    </row>
    <row r="33" spans="4:25">
      <c r="D33" s="113"/>
      <c r="E33" s="433"/>
      <c r="F33" s="433"/>
      <c r="G33" s="433"/>
      <c r="H33" s="433"/>
      <c r="I33" s="433"/>
      <c r="J33" s="433"/>
      <c r="K33" s="433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33"/>
      <c r="F34" s="433"/>
      <c r="G34" s="433"/>
      <c r="H34" s="433"/>
      <c r="I34" s="433"/>
      <c r="J34" s="433"/>
      <c r="K34" s="433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24" t="s">
        <v>215</v>
      </c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6"/>
      <c r="S35" s="114"/>
    </row>
    <row r="36" spans="4:25" ht="13.15" customHeight="1">
      <c r="D36" s="113"/>
      <c r="E36" s="427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9"/>
      <c r="S36" s="114"/>
    </row>
    <row r="37" spans="4:25" ht="12.75" customHeight="1">
      <c r="D37" s="113"/>
      <c r="E37" s="427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9"/>
      <c r="S37" s="114"/>
    </row>
    <row r="38" spans="4:25" ht="12.75" customHeight="1">
      <c r="D38" s="113"/>
      <c r="E38" s="427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9"/>
      <c r="S38" s="114"/>
    </row>
    <row r="39" spans="4:25" ht="12.75" customHeight="1">
      <c r="D39" s="113"/>
      <c r="E39" s="427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9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7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9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7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9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7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9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7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9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7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9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7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9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7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9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7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9"/>
      <c r="S47" s="114"/>
    </row>
    <row r="48" spans="4:25" ht="12.75" customHeight="1">
      <c r="D48" s="113"/>
      <c r="E48" s="427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9"/>
      <c r="S48" s="114"/>
    </row>
    <row r="49" spans="4:19" ht="12.75" customHeight="1">
      <c r="D49" s="113"/>
      <c r="E49" s="427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9"/>
      <c r="S49" s="114"/>
    </row>
    <row r="50" spans="4:19" ht="12.75" customHeight="1">
      <c r="D50" s="113"/>
      <c r="E50" s="427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9"/>
      <c r="S50" s="114"/>
    </row>
    <row r="51" spans="4:19" ht="12.75" customHeight="1">
      <c r="D51" s="113"/>
      <c r="E51" s="427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9"/>
      <c r="S51" s="114"/>
    </row>
    <row r="52" spans="4:19" ht="12.75" customHeight="1">
      <c r="D52" s="113"/>
      <c r="E52" s="427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9"/>
      <c r="S52" s="114"/>
    </row>
    <row r="53" spans="4:19" ht="12.75" customHeight="1">
      <c r="D53" s="113"/>
      <c r="E53" s="430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2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0" t="s">
        <v>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8</v>
      </c>
      <c r="S2" s="436"/>
    </row>
    <row r="3" spans="2:19" ht="14.25" thickBot="1"/>
    <row r="4" spans="2:19" ht="15.75">
      <c r="B4" s="444" t="str">
        <f>"Namibian Returns by Asset Class [N$,%] - "&amp; TEXT(Map!$N$16, " mmmm yyyy")</f>
        <v>Namibian Returns by Asset Class [N$,%] -  June 2020</v>
      </c>
      <c r="C4" s="445"/>
      <c r="D4" s="445"/>
      <c r="E4" s="445"/>
      <c r="F4" s="445"/>
      <c r="G4" s="445"/>
      <c r="H4" s="445"/>
      <c r="I4" s="445"/>
      <c r="J4" s="445"/>
      <c r="K4" s="446"/>
      <c r="L4" s="16"/>
      <c r="M4" s="437" t="s">
        <v>7</v>
      </c>
      <c r="N4" s="437"/>
      <c r="O4" s="437"/>
      <c r="P4" s="437"/>
      <c r="Q4" s="437"/>
      <c r="R4" s="437"/>
      <c r="S4" s="437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132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8" t="s">
        <v>16</v>
      </c>
      <c r="C7" s="439"/>
      <c r="D7" s="142">
        <v>5.2748000000000017</v>
      </c>
      <c r="E7" s="142">
        <v>19.848333058717849</v>
      </c>
      <c r="F7" s="142">
        <v>-16.468701875206616</v>
      </c>
      <c r="G7" s="142">
        <v>-18.983560552560007</v>
      </c>
      <c r="H7" s="142">
        <v>-16.468701875206616</v>
      </c>
      <c r="I7" s="142">
        <v>6.1244568829532442</v>
      </c>
      <c r="J7" s="142">
        <v>3.4538638439312264</v>
      </c>
      <c r="K7" s="143">
        <v>7.815343504278971</v>
      </c>
      <c r="L7" s="12"/>
      <c r="M7" s="12"/>
      <c r="N7" s="12"/>
      <c r="O7" s="12"/>
      <c r="P7" s="12"/>
    </row>
    <row r="8" spans="2:19">
      <c r="B8" s="438" t="s">
        <v>17</v>
      </c>
      <c r="C8" s="439"/>
      <c r="D8" s="142">
        <v>-4.0166999999999948</v>
      </c>
      <c r="E8" s="142">
        <v>-7.3206102080720425</v>
      </c>
      <c r="F8" s="142">
        <v>-14.53405840612627</v>
      </c>
      <c r="G8" s="142">
        <v>-12.305224178136843</v>
      </c>
      <c r="H8" s="142">
        <v>-14.53405840612627</v>
      </c>
      <c r="I8" s="142">
        <v>0.59323272195197507</v>
      </c>
      <c r="J8" s="142">
        <v>7.9316409859270909</v>
      </c>
      <c r="K8" s="143">
        <v>18.199492550224484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8" t="s">
        <v>18</v>
      </c>
      <c r="C10" s="439"/>
      <c r="D10" s="142">
        <v>0.49382482103985659</v>
      </c>
      <c r="E10" s="142">
        <v>11.692114399304865</v>
      </c>
      <c r="F10" s="142">
        <v>5.3411626722437378</v>
      </c>
      <c r="G10" s="142">
        <v>8.7658891869783808</v>
      </c>
      <c r="H10" s="142">
        <v>5.3411626722437378</v>
      </c>
      <c r="I10" s="142">
        <v>12.082179581039764</v>
      </c>
      <c r="J10" s="142">
        <v>10.431075907086807</v>
      </c>
      <c r="K10" s="143">
        <v>9.6115640526956305</v>
      </c>
      <c r="L10" s="12"/>
      <c r="M10" s="12"/>
      <c r="N10" s="12"/>
      <c r="O10" s="12"/>
      <c r="P10" s="12"/>
    </row>
    <row r="11" spans="2:19">
      <c r="B11" s="440" t="s">
        <v>19</v>
      </c>
      <c r="C11" s="441"/>
      <c r="D11" s="142">
        <v>0.47693929506833488</v>
      </c>
      <c r="E11" s="142">
        <v>11.969475660122718</v>
      </c>
      <c r="F11" s="142">
        <v>5.2479199049301872</v>
      </c>
      <c r="G11" s="142">
        <v>8.6127287753719806</v>
      </c>
      <c r="H11" s="142">
        <v>5.2479199049301872</v>
      </c>
      <c r="I11" s="142">
        <v>12.226265692637472</v>
      </c>
      <c r="J11" s="142">
        <v>10.459575024327904</v>
      </c>
      <c r="K11" s="143">
        <v>9.5671177564790035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0.94791681815455942</v>
      </c>
      <c r="E12" s="142">
        <v>4.9293551617768827</v>
      </c>
      <c r="F12" s="142">
        <v>6.8476201298237171</v>
      </c>
      <c r="G12" s="142">
        <v>12.138623983773611</v>
      </c>
      <c r="H12" s="142">
        <v>6.8476201298237171</v>
      </c>
      <c r="I12" s="142">
        <v>11.391221298808052</v>
      </c>
      <c r="J12" s="142">
        <v>10.556277636439425</v>
      </c>
      <c r="K12" s="143">
        <v>10.038176358025463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2" t="s">
        <v>23</v>
      </c>
      <c r="C14" s="443"/>
      <c r="D14" s="142">
        <v>0.4750569153946671</v>
      </c>
      <c r="E14" s="142">
        <v>1.53921509277124</v>
      </c>
      <c r="F14" s="142">
        <v>3.2719448399185724</v>
      </c>
      <c r="G14" s="142">
        <v>7.014627814920793</v>
      </c>
      <c r="H14" s="142">
        <v>3.2719448399185724</v>
      </c>
      <c r="I14" s="142">
        <v>7.5899431867059608</v>
      </c>
      <c r="J14" s="142">
        <v>7.5800222752218316</v>
      </c>
      <c r="K14" s="143">
        <v>6.7506145093403802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4" t="str">
        <f>"Namibian Returns by Asset Class [US$,%] - "&amp; TEXT(Map!$N$16, " mmmm yyyy")</f>
        <v>Namibian Returns by Asset Class [US$,%] -  June 2020</v>
      </c>
      <c r="C22" s="445"/>
      <c r="D22" s="445"/>
      <c r="E22" s="445"/>
      <c r="F22" s="445"/>
      <c r="G22" s="445"/>
      <c r="H22" s="445"/>
      <c r="I22" s="445"/>
      <c r="J22" s="445"/>
      <c r="K22" s="446"/>
      <c r="L22" s="12"/>
      <c r="M22" s="437" t="s">
        <v>26</v>
      </c>
      <c r="N22" s="437"/>
      <c r="O22" s="437"/>
      <c r="P22" s="437"/>
      <c r="Q22" s="437"/>
      <c r="R22" s="437"/>
      <c r="S22" s="437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1.1255705657245763</v>
      </c>
      <c r="E25" s="142">
        <v>2.8049933145834371</v>
      </c>
      <c r="F25" s="142">
        <v>-19.313937940891691</v>
      </c>
      <c r="G25" s="142">
        <v>-18.813108027110516</v>
      </c>
      <c r="H25" s="142">
        <v>-19.313937940891691</v>
      </c>
      <c r="I25" s="142">
        <v>-9.0022297777080702</v>
      </c>
      <c r="J25" s="142">
        <v>-6.8479938359909509</v>
      </c>
      <c r="K25" s="146">
        <v>-7.8939441745697447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6.4597421619254192</v>
      </c>
      <c r="E27" s="142">
        <v>23.21007078865458</v>
      </c>
      <c r="F27" s="142">
        <v>-32.601884956250437</v>
      </c>
      <c r="G27" s="142">
        <v>-34.22527082552547</v>
      </c>
      <c r="H27" s="142">
        <v>-32.601884956250437</v>
      </c>
      <c r="I27" s="142">
        <v>-3.4291105759949314</v>
      </c>
      <c r="J27" s="142">
        <v>-3.6306503751956543</v>
      </c>
      <c r="K27" s="146">
        <v>-0.69553952356942172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-2.9363402271888828</v>
      </c>
      <c r="E28" s="142">
        <v>-4.7209595204117383</v>
      </c>
      <c r="F28" s="142">
        <v>-31.040897326165783</v>
      </c>
      <c r="G28" s="142">
        <v>-28.803337087636351</v>
      </c>
      <c r="H28" s="142">
        <v>-31.040897326165783</v>
      </c>
      <c r="I28" s="142">
        <v>-8.4624012285027703</v>
      </c>
      <c r="J28" s="142">
        <v>0.5404888641269201</v>
      </c>
      <c r="K28" s="146">
        <v>8.8688905936850304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1.6249537335963016</v>
      </c>
      <c r="E30" s="142">
        <v>14.825070741122248</v>
      </c>
      <c r="F30" s="142">
        <v>-15.004364112487178</v>
      </c>
      <c r="G30" s="142">
        <v>-11.696355042415174</v>
      </c>
      <c r="H30" s="142">
        <v>-15.004364112487178</v>
      </c>
      <c r="I30" s="142">
        <v>1.9922842352911641</v>
      </c>
      <c r="J30" s="142">
        <v>2.8687626359510165</v>
      </c>
      <c r="K30" s="146">
        <v>0.95888837750308653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1.6078781491145833</v>
      </c>
      <c r="E31" s="142">
        <v>15.110211966763298</v>
      </c>
      <c r="F31" s="142">
        <v>-15.079598029587427</v>
      </c>
      <c r="G31" s="142">
        <v>-11.820701220331298</v>
      </c>
      <c r="H31" s="142">
        <v>-15.079598029587427</v>
      </c>
      <c r="I31" s="142">
        <v>2.1233993840450882</v>
      </c>
      <c r="J31" s="142">
        <v>2.8953101354001198</v>
      </c>
      <c r="K31" s="146">
        <v>0.91795064709745411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2.0841568565718394</v>
      </c>
      <c r="E32" s="142">
        <v>7.8726165591002317</v>
      </c>
      <c r="F32" s="142">
        <v>-13.788862913370137</v>
      </c>
      <c r="G32" s="142">
        <v>-8.958136486408975</v>
      </c>
      <c r="H32" s="142">
        <v>-13.788862913370137</v>
      </c>
      <c r="I32" s="142">
        <v>1.363527605294057</v>
      </c>
      <c r="J32" s="142">
        <v>2.9853905585950136</v>
      </c>
      <c r="K32" s="146">
        <v>1.3518241456083269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1.6059745819293703</v>
      </c>
      <c r="E34" s="142">
        <v>4.3867980878460777</v>
      </c>
      <c r="F34" s="142">
        <v>-16.6739344968152</v>
      </c>
      <c r="G34" s="142">
        <v>-13.118149720710514</v>
      </c>
      <c r="H34" s="142">
        <v>-16.6739344968152</v>
      </c>
      <c r="I34" s="142">
        <v>-2.095550716666883</v>
      </c>
      <c r="J34" s="142">
        <v>0.21294898105694848</v>
      </c>
      <c r="K34" s="143">
        <v>-2.0326126630467956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5"/>
      <c r="C47" s="415"/>
      <c r="D47" s="415"/>
      <c r="E47" s="415"/>
      <c r="F47" s="415"/>
      <c r="G47" s="415"/>
      <c r="H47" s="415"/>
      <c r="I47" s="415"/>
      <c r="J47" s="415"/>
      <c r="K47" s="102"/>
      <c r="L47" s="102"/>
      <c r="M47" s="102"/>
      <c r="N47" s="102"/>
      <c r="O47" s="102"/>
    </row>
    <row r="48" spans="1:24">
      <c r="A48" s="102"/>
      <c r="B48" s="415"/>
      <c r="C48" s="415" t="str">
        <f>D5</f>
        <v>1 month</v>
      </c>
      <c r="D48" s="415" t="str">
        <f t="shared" ref="D48" si="0">E5</f>
        <v>3 month</v>
      </c>
      <c r="E48" s="415" t="str">
        <f>G5</f>
        <v>12 month</v>
      </c>
      <c r="F48" s="415" t="str">
        <f>H5</f>
        <v>year-to-date</v>
      </c>
      <c r="G48" s="415" t="str">
        <f>I5</f>
        <v>3 years*</v>
      </c>
      <c r="H48" s="415" t="str">
        <f>J5</f>
        <v>5  years*</v>
      </c>
      <c r="I48" s="415" t="str">
        <f>K5</f>
        <v>10  years*</v>
      </c>
      <c r="J48" s="415"/>
      <c r="K48" s="102"/>
      <c r="L48" s="102"/>
      <c r="M48" s="102"/>
      <c r="N48" s="102"/>
      <c r="O48" s="102"/>
    </row>
    <row r="49" spans="1:15">
      <c r="A49" s="102"/>
      <c r="B49" s="415" t="str">
        <f>B7</f>
        <v>NSX Overall Index</v>
      </c>
      <c r="C49" s="416">
        <f>D7/100</f>
        <v>5.2748000000000017E-2</v>
      </c>
      <c r="D49" s="416">
        <f>E7/100</f>
        <v>0.19848333058717849</v>
      </c>
      <c r="E49" s="416">
        <f t="shared" ref="E49:I50" si="1">G7/100</f>
        <v>-0.18983560552560008</v>
      </c>
      <c r="F49" s="416">
        <f t="shared" si="1"/>
        <v>-0.16468701875206615</v>
      </c>
      <c r="G49" s="416">
        <f t="shared" si="1"/>
        <v>6.1244568829532442E-2</v>
      </c>
      <c r="H49" s="416">
        <f t="shared" si="1"/>
        <v>3.4538638439312264E-2</v>
      </c>
      <c r="I49" s="416">
        <f t="shared" si="1"/>
        <v>7.815343504278971E-2</v>
      </c>
      <c r="J49" s="415"/>
      <c r="K49" s="102"/>
      <c r="L49" s="102"/>
      <c r="M49" s="102"/>
      <c r="N49" s="102"/>
      <c r="O49" s="102"/>
    </row>
    <row r="50" spans="1:15">
      <c r="A50" s="102"/>
      <c r="B50" s="415" t="str">
        <f>B8</f>
        <v>NSX Local Index</v>
      </c>
      <c r="C50" s="416">
        <f>D8/100</f>
        <v>-4.0166999999999946E-2</v>
      </c>
      <c r="D50" s="416">
        <f>E8/100</f>
        <v>-7.3206102080720425E-2</v>
      </c>
      <c r="E50" s="416">
        <f t="shared" si="1"/>
        <v>-0.12305224178136843</v>
      </c>
      <c r="F50" s="416">
        <f t="shared" si="1"/>
        <v>-0.14534058406126271</v>
      </c>
      <c r="G50" s="416">
        <f t="shared" si="1"/>
        <v>5.9323272195197507E-3</v>
      </c>
      <c r="H50" s="416">
        <f t="shared" si="1"/>
        <v>7.9316409859270909E-2</v>
      </c>
      <c r="I50" s="416">
        <f t="shared" si="1"/>
        <v>0.18199492550224483</v>
      </c>
      <c r="J50" s="415"/>
      <c r="K50" s="102"/>
      <c r="L50" s="102"/>
      <c r="M50" s="102"/>
      <c r="N50" s="102"/>
      <c r="O50" s="102"/>
    </row>
    <row r="51" spans="1:15">
      <c r="A51" s="102"/>
      <c r="B51" s="415" t="str">
        <f>B10</f>
        <v>IJG ALBI</v>
      </c>
      <c r="C51" s="416">
        <f>D10/100</f>
        <v>4.9382482103985659E-3</v>
      </c>
      <c r="D51" s="416">
        <f>E10/100</f>
        <v>0.11692114399304865</v>
      </c>
      <c r="E51" s="416">
        <f>G10/100</f>
        <v>8.7658891869783803E-2</v>
      </c>
      <c r="F51" s="416">
        <f>H10/100</f>
        <v>5.3411626722437378E-2</v>
      </c>
      <c r="G51" s="416">
        <f>I10/100</f>
        <v>0.12082179581039763</v>
      </c>
      <c r="H51" s="416">
        <f>J10/100</f>
        <v>0.10431075907086808</v>
      </c>
      <c r="I51" s="416">
        <f>K10/100</f>
        <v>9.61156405269563E-2</v>
      </c>
      <c r="J51" s="415"/>
      <c r="K51" s="102"/>
      <c r="L51" s="102"/>
      <c r="M51" s="102"/>
      <c r="N51" s="102"/>
      <c r="O51" s="102"/>
    </row>
    <row r="52" spans="1:15">
      <c r="A52" s="102"/>
      <c r="B52" s="415" t="str">
        <f>B14</f>
        <v xml:space="preserve">IJG Money Market Index </v>
      </c>
      <c r="C52" s="416">
        <f>D14/100</f>
        <v>4.750569153946671E-3</v>
      </c>
      <c r="D52" s="416">
        <f>E14/100</f>
        <v>1.53921509277124E-2</v>
      </c>
      <c r="E52" s="416">
        <f>G14/100</f>
        <v>7.014627814920793E-2</v>
      </c>
      <c r="F52" s="416">
        <f>H14/100</f>
        <v>3.2719448399185724E-2</v>
      </c>
      <c r="G52" s="416">
        <f>I14/100</f>
        <v>7.5899431867059608E-2</v>
      </c>
      <c r="H52" s="416">
        <f>J14/100</f>
        <v>7.5800222752218316E-2</v>
      </c>
      <c r="I52" s="416">
        <f>K14/100</f>
        <v>6.7506145093403802E-2</v>
      </c>
      <c r="J52" s="415"/>
      <c r="K52" s="102"/>
      <c r="L52" s="102"/>
      <c r="M52" s="102"/>
      <c r="N52" s="102"/>
      <c r="O52" s="102"/>
    </row>
    <row r="53" spans="1:15">
      <c r="A53" s="102"/>
      <c r="B53" s="415"/>
      <c r="C53" s="415"/>
      <c r="D53" s="415"/>
      <c r="E53" s="415"/>
      <c r="F53" s="415"/>
      <c r="G53" s="415"/>
      <c r="H53" s="415"/>
      <c r="I53" s="415"/>
      <c r="J53" s="415"/>
      <c r="K53" s="102"/>
      <c r="L53" s="102"/>
      <c r="M53" s="102"/>
      <c r="N53" s="102"/>
      <c r="O53" s="102"/>
    </row>
    <row r="54" spans="1:15">
      <c r="A54" s="102"/>
      <c r="B54" s="415"/>
      <c r="C54" s="415"/>
      <c r="D54" s="415"/>
      <c r="E54" s="415"/>
      <c r="F54" s="415"/>
      <c r="G54" s="415"/>
      <c r="H54" s="415"/>
      <c r="I54" s="415"/>
      <c r="J54" s="415"/>
      <c r="K54" s="102"/>
      <c r="L54" s="102"/>
      <c r="M54" s="102"/>
      <c r="N54" s="102"/>
      <c r="O54" s="102"/>
    </row>
    <row r="55" spans="1:15">
      <c r="A55" s="102"/>
      <c r="B55" s="415"/>
      <c r="C55" s="415"/>
      <c r="D55" s="415"/>
      <c r="E55" s="415"/>
      <c r="F55" s="415"/>
      <c r="G55" s="415"/>
      <c r="H55" s="415"/>
      <c r="I55" s="415"/>
      <c r="J55" s="415"/>
      <c r="K55" s="102"/>
      <c r="L55" s="102"/>
      <c r="M55" s="102"/>
      <c r="N55" s="102"/>
      <c r="O55" s="102"/>
    </row>
    <row r="56" spans="1:15">
      <c r="A56" s="102"/>
      <c r="B56" s="415"/>
      <c r="C56" s="415"/>
      <c r="D56" s="415"/>
      <c r="E56" s="415"/>
      <c r="F56" s="415"/>
      <c r="G56" s="415"/>
      <c r="H56" s="415"/>
      <c r="I56" s="415"/>
      <c r="J56" s="415"/>
      <c r="K56" s="102"/>
      <c r="L56" s="102"/>
      <c r="M56" s="102"/>
      <c r="N56" s="102"/>
      <c r="O56" s="102"/>
    </row>
    <row r="57" spans="1:15">
      <c r="A57" s="102"/>
      <c r="B57" s="415"/>
      <c r="C57" s="415"/>
      <c r="D57" s="415"/>
      <c r="E57" s="415"/>
      <c r="F57" s="415"/>
      <c r="G57" s="415"/>
      <c r="H57" s="415"/>
      <c r="I57" s="415"/>
      <c r="J57" s="415"/>
      <c r="K57" s="102"/>
      <c r="L57" s="102"/>
      <c r="M57" s="102"/>
      <c r="N57" s="102"/>
      <c r="O57" s="102"/>
    </row>
    <row r="58" spans="1:15">
      <c r="A58" s="102"/>
      <c r="B58" s="415"/>
      <c r="C58" s="415"/>
      <c r="D58" s="415"/>
      <c r="E58" s="415"/>
      <c r="F58" s="415"/>
      <c r="G58" s="415"/>
      <c r="H58" s="415"/>
      <c r="I58" s="415"/>
      <c r="J58" s="415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0" t="s">
        <v>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8</v>
      </c>
      <c r="S2" s="436"/>
    </row>
    <row r="3" spans="2:19" ht="14.25" thickBot="1"/>
    <row r="4" spans="2:19" ht="16.5" thickBot="1">
      <c r="B4" s="448" t="str">
        <f>"Index Total Returns [N$, %] - "&amp; TEXT(Map!$N$16, " mmmm yyyy")</f>
        <v>Index Total Returns [N$, %] -  June 2020</v>
      </c>
      <c r="C4" s="449"/>
      <c r="D4" s="449"/>
      <c r="E4" s="449"/>
      <c r="F4" s="449"/>
      <c r="G4" s="449"/>
      <c r="H4" s="449"/>
      <c r="I4" s="449"/>
      <c r="J4" s="449"/>
      <c r="K4" s="450"/>
      <c r="L4" s="16"/>
      <c r="M4" s="447" t="str">
        <f>"Index Total Returns [N$] – "&amp; TEXT(Map!$N$16, " mmmm yyyy")</f>
        <v>Index Total Returns [N$] –  June 2020</v>
      </c>
      <c r="N4" s="447"/>
      <c r="O4" s="447"/>
      <c r="P4" s="447"/>
      <c r="Q4" s="447"/>
      <c r="R4" s="447"/>
      <c r="S4" s="447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133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-4.0166999999999948</v>
      </c>
      <c r="E6" s="173">
        <f>Summary!E8</f>
        <v>-7.3206102080720425</v>
      </c>
      <c r="F6" s="173">
        <f>Summary!F8</f>
        <v>-14.53405840612627</v>
      </c>
      <c r="G6" s="173">
        <f>Summary!G8</f>
        <v>-12.305224178136843</v>
      </c>
      <c r="H6" s="173">
        <f>Summary!H8</f>
        <v>-14.53405840612627</v>
      </c>
      <c r="I6" s="173">
        <f>Summary!I8</f>
        <v>0.59323272195197507</v>
      </c>
      <c r="J6" s="173">
        <f>Summary!J8</f>
        <v>7.9316409859270909</v>
      </c>
      <c r="K6" s="174">
        <f>Summary!K8</f>
        <v>18.199492550224484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5.2748000000000017</v>
      </c>
      <c r="E8" s="173">
        <f>Summary!E7</f>
        <v>19.848333058717849</v>
      </c>
      <c r="F8" s="173">
        <f>Summary!F7</f>
        <v>-16.468701875206616</v>
      </c>
      <c r="G8" s="173">
        <f>Summary!G7</f>
        <v>-18.983560552560007</v>
      </c>
      <c r="H8" s="173">
        <f>Summary!H7</f>
        <v>-16.468701875206616</v>
      </c>
      <c r="I8" s="173">
        <f>Summary!I7</f>
        <v>6.1244568829532442</v>
      </c>
      <c r="J8" s="173">
        <f>Summary!J7</f>
        <v>3.4538638439312264</v>
      </c>
      <c r="K8" s="174">
        <f>Summary!K7</f>
        <v>7.815343504278971</v>
      </c>
      <c r="L8" s="12"/>
      <c r="M8" s="12"/>
      <c r="N8" s="12"/>
      <c r="O8" s="12"/>
      <c r="P8" s="12"/>
    </row>
    <row r="9" spans="2:19" ht="14.25" thickBot="1">
      <c r="B9" s="451"/>
      <c r="C9" s="452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7"/>
      <c r="C11" s="458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5"/>
      <c r="C12" s="455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5"/>
      <c r="C13" s="455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6"/>
      <c r="C16" s="456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8" t="str">
        <f>"Index Total Returns [US$, %] -"&amp; TEXT(Map!$N$16, " mmmm yyyy")</f>
        <v>Index Total Returns [US$, %] - June 2020</v>
      </c>
      <c r="C22" s="449"/>
      <c r="D22" s="449"/>
      <c r="E22" s="449"/>
      <c r="F22" s="449"/>
      <c r="G22" s="449"/>
      <c r="H22" s="449"/>
      <c r="I22" s="449"/>
      <c r="J22" s="449"/>
      <c r="K22" s="450"/>
      <c r="L22" s="12"/>
      <c r="M22" s="447" t="str">
        <f>"Index Total Returns [US$] -"&amp; TEXT(Map!$N$16, " mmmm yyyy")</f>
        <v>Index Total Returns [US$] - June 2020</v>
      </c>
      <c r="N22" s="447"/>
      <c r="O22" s="447"/>
      <c r="P22" s="447"/>
      <c r="Q22" s="447"/>
      <c r="R22" s="447"/>
      <c r="S22" s="447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3" t="s">
        <v>24</v>
      </c>
      <c r="C24" s="454"/>
      <c r="D24" s="173">
        <f>Summary!D25</f>
        <v>1.1255705657245763</v>
      </c>
      <c r="E24" s="173">
        <f>Summary!E25</f>
        <v>2.8049933145834371</v>
      </c>
      <c r="F24" s="173">
        <f>Summary!F25</f>
        <v>-19.313937940891691</v>
      </c>
      <c r="G24" s="173">
        <f>Summary!G25</f>
        <v>-18.813108027110516</v>
      </c>
      <c r="H24" s="173">
        <f>Summary!H25</f>
        <v>-19.313937940891691</v>
      </c>
      <c r="I24" s="173">
        <f>Summary!I25</f>
        <v>-9.0022297777080702</v>
      </c>
      <c r="J24" s="173">
        <f>Summary!J25</f>
        <v>-6.8479938359909509</v>
      </c>
      <c r="K24" s="174">
        <f>Summary!K25</f>
        <v>-7.8939441745697447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-2.9363402271888828</v>
      </c>
      <c r="E26" s="173">
        <f>Summary!E28</f>
        <v>-4.7209595204117383</v>
      </c>
      <c r="F26" s="173">
        <f>Summary!F28</f>
        <v>-31.040897326165783</v>
      </c>
      <c r="G26" s="173">
        <f>Summary!G28</f>
        <v>-28.803337087636351</v>
      </c>
      <c r="H26" s="173">
        <f>Summary!H28</f>
        <v>-31.040897326165783</v>
      </c>
      <c r="I26" s="173">
        <f>Summary!I28</f>
        <v>-8.4624012285027703</v>
      </c>
      <c r="J26" s="173">
        <f>Summary!J28</f>
        <v>0.5404888641269201</v>
      </c>
      <c r="K26" s="174">
        <f>Summary!K28</f>
        <v>8.8688905936850304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6.4597421619254192</v>
      </c>
      <c r="E28" s="173">
        <f>Summary!E27</f>
        <v>23.21007078865458</v>
      </c>
      <c r="F28" s="173">
        <f>Summary!F27</f>
        <v>-32.601884956250437</v>
      </c>
      <c r="G28" s="173">
        <f>Summary!G27</f>
        <v>-34.22527082552547</v>
      </c>
      <c r="H28" s="173">
        <f>Summary!H27</f>
        <v>-32.601884956250437</v>
      </c>
      <c r="I28" s="173">
        <f>Summary!I27</f>
        <v>-3.4291105759949314</v>
      </c>
      <c r="J28" s="173">
        <f>Summary!J27</f>
        <v>-3.6306503751956543</v>
      </c>
      <c r="K28" s="174">
        <f>Summary!K27</f>
        <v>-0.69553952356942172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0" t="s">
        <v>64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8</v>
      </c>
      <c r="S2" s="436"/>
    </row>
    <row r="3" spans="2:19" ht="14.25" thickBot="1"/>
    <row r="4" spans="2:19" ht="15.75" customHeight="1">
      <c r="B4" s="448" t="str">
        <f>"Bond Performance Index Total Returns (%)  - as at "&amp; TEXT(Map!$N$16, " mmmm yyyy")</f>
        <v>Bond Performance Index Total Returns (%)  - as at  June 2020</v>
      </c>
      <c r="C4" s="449"/>
      <c r="D4" s="449"/>
      <c r="E4" s="449"/>
      <c r="F4" s="449"/>
      <c r="G4" s="449"/>
      <c r="H4" s="449"/>
      <c r="I4" s="449"/>
      <c r="J4" s="450"/>
      <c r="L4" s="459" t="s">
        <v>72</v>
      </c>
      <c r="M4" s="459"/>
      <c r="N4" s="459"/>
      <c r="O4" s="459"/>
      <c r="P4" s="459"/>
      <c r="Q4" s="459"/>
      <c r="R4" s="459"/>
      <c r="S4" s="459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133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0.49382482103985659</v>
      </c>
      <c r="D7" s="194">
        <f>Summary!E10</f>
        <v>11.692114399304865</v>
      </c>
      <c r="E7" s="194">
        <f>Summary!F10</f>
        <v>5.3411626722437378</v>
      </c>
      <c r="F7" s="194">
        <f>Summary!G10</f>
        <v>8.7658891869783808</v>
      </c>
      <c r="G7" s="194">
        <f>Summary!H10</f>
        <v>5.3411626722437378</v>
      </c>
      <c r="H7" s="194">
        <f>Summary!I10</f>
        <v>12.082179581039764</v>
      </c>
      <c r="I7" s="194">
        <f>Summary!J10</f>
        <v>10.431075907086807</v>
      </c>
      <c r="J7" s="195">
        <f>Summary!K10</f>
        <v>9.6115640526956305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0.47693929506833488</v>
      </c>
      <c r="D9" s="194">
        <f>Summary!E11</f>
        <v>11.969475660122718</v>
      </c>
      <c r="E9" s="194">
        <f>Summary!F11</f>
        <v>5.2479199049301872</v>
      </c>
      <c r="F9" s="194">
        <f>Summary!G11</f>
        <v>8.6127287753719806</v>
      </c>
      <c r="G9" s="194">
        <f>Summary!H11</f>
        <v>5.2479199049301872</v>
      </c>
      <c r="H9" s="194">
        <f>Summary!I11</f>
        <v>12.226265692637472</v>
      </c>
      <c r="I9" s="194">
        <f>Summary!J11</f>
        <v>10.459575024327904</v>
      </c>
      <c r="J9" s="195">
        <f>Summary!K11</f>
        <v>9.5671177564790035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0.94791681815455942</v>
      </c>
      <c r="D11" s="194">
        <f>Summary!E12</f>
        <v>4.9293551617768827</v>
      </c>
      <c r="E11" s="194">
        <f>Summary!F12</f>
        <v>6.8476201298237171</v>
      </c>
      <c r="F11" s="194">
        <f>Summary!G12</f>
        <v>12.138623983773611</v>
      </c>
      <c r="G11" s="194">
        <f>Summary!H12</f>
        <v>6.8476201298237171</v>
      </c>
      <c r="H11" s="194">
        <f>Summary!I12</f>
        <v>11.391221298808052</v>
      </c>
      <c r="I11" s="194">
        <f>Summary!J12</f>
        <v>10.556277636439425</v>
      </c>
      <c r="J11" s="195">
        <f>Summary!K12</f>
        <v>10.038176358025463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48" t="str">
        <f>"Bond Performance, Index Total Returns  (US$- terms),(%) - as at "&amp; TEXT(Map!$N$16, " mmmm yyyy")</f>
        <v>Bond Performance, Index Total Returns  (US$- terms),(%) - as at  June 2020</v>
      </c>
      <c r="C23" s="449"/>
      <c r="D23" s="449"/>
      <c r="E23" s="449"/>
      <c r="F23" s="449"/>
      <c r="G23" s="449"/>
      <c r="H23" s="449"/>
      <c r="I23" s="449"/>
      <c r="J23" s="450"/>
      <c r="L23" s="459" t="s">
        <v>73</v>
      </c>
      <c r="M23" s="459"/>
      <c r="N23" s="459"/>
      <c r="O23" s="459"/>
      <c r="P23" s="459"/>
      <c r="Q23" s="459"/>
      <c r="R23" s="459"/>
      <c r="S23" s="459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133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1.6249537335963016</v>
      </c>
      <c r="D26" s="194">
        <f>Summary!E30</f>
        <v>14.825070741122248</v>
      </c>
      <c r="E26" s="194">
        <f>Summary!F30</f>
        <v>-15.004364112487178</v>
      </c>
      <c r="F26" s="194">
        <f>Summary!G30</f>
        <v>-11.696355042415174</v>
      </c>
      <c r="G26" s="194">
        <f>Summary!H30</f>
        <v>-15.004364112487178</v>
      </c>
      <c r="H26" s="194">
        <f>Summary!I30</f>
        <v>1.9922842352911641</v>
      </c>
      <c r="I26" s="194">
        <f>Summary!J30</f>
        <v>2.8687626359510165</v>
      </c>
      <c r="J26" s="195">
        <f>Summary!K30</f>
        <v>0.95888837750308653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1.6078781491145833</v>
      </c>
      <c r="D28" s="194">
        <f>Summary!E31</f>
        <v>15.110211966763298</v>
      </c>
      <c r="E28" s="194">
        <f>Summary!F31</f>
        <v>-15.079598029587427</v>
      </c>
      <c r="F28" s="194">
        <f>Summary!G31</f>
        <v>-11.820701220331298</v>
      </c>
      <c r="G28" s="194">
        <f>Summary!H31</f>
        <v>-15.079598029587427</v>
      </c>
      <c r="H28" s="194">
        <f>Summary!I31</f>
        <v>2.1233993840450882</v>
      </c>
      <c r="I28" s="194">
        <f>Summary!J31</f>
        <v>2.8953101354001198</v>
      </c>
      <c r="J28" s="195">
        <f>Summary!K31</f>
        <v>0.91795064709745411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2.0841568565718394</v>
      </c>
      <c r="D30" s="194">
        <f>Summary!E32</f>
        <v>7.8726165591002317</v>
      </c>
      <c r="E30" s="194">
        <f>Summary!F32</f>
        <v>-13.788862913370137</v>
      </c>
      <c r="F30" s="194">
        <f>Summary!G32</f>
        <v>-8.958136486408975</v>
      </c>
      <c r="G30" s="194">
        <f>Summary!H32</f>
        <v>-13.788862913370137</v>
      </c>
      <c r="H30" s="194">
        <f>Summary!I32</f>
        <v>1.363527605294057</v>
      </c>
      <c r="I30" s="194">
        <f>Summary!J32</f>
        <v>2.9853905585950136</v>
      </c>
      <c r="J30" s="195">
        <f>Summary!K32</f>
        <v>1.3518241456083269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1.1255705657245763</v>
      </c>
      <c r="D32" s="201">
        <f>Summary!E25</f>
        <v>2.8049933145834371</v>
      </c>
      <c r="E32" s="201">
        <f>Summary!F25</f>
        <v>-19.313937940891691</v>
      </c>
      <c r="F32" s="201">
        <f>Summary!G25</f>
        <v>-18.813108027110516</v>
      </c>
      <c r="G32" s="201">
        <f>Summary!H25</f>
        <v>-19.313937940891691</v>
      </c>
      <c r="H32" s="201">
        <f>Summary!I25</f>
        <v>-9.0022297777080702</v>
      </c>
      <c r="I32" s="201">
        <f>Summary!J25</f>
        <v>-6.8479938359909509</v>
      </c>
      <c r="J32" s="202">
        <f>Summary!K25</f>
        <v>-7.8939441745697447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0" t="s">
        <v>18</v>
      </c>
      <c r="C2" s="420"/>
      <c r="D2" s="42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62" t="str">
        <f>"Bond Performance Index Total Returns (%)  - as at "&amp;TEXT(Map!$N$16,"mmmm  yyyy")</f>
        <v>Bond Performance Index Total Returns (%)  - as at June  2020</v>
      </c>
      <c r="C4" s="463"/>
      <c r="D4" s="463"/>
      <c r="E4" s="463"/>
      <c r="F4" s="463"/>
      <c r="G4" s="463"/>
      <c r="H4" s="463"/>
      <c r="I4" s="463"/>
      <c r="J4" s="464"/>
      <c r="L4" s="465" t="str">
        <f>"Bond Performance, Index Total Returns  (US$- terms),(%) - as at "&amp;TEXT(Map!$N$16,"mmmm  yyyy")</f>
        <v>Bond Performance, Index Total Returns  (US$- terms),(%) - as at June  2020</v>
      </c>
      <c r="M4" s="466"/>
      <c r="N4" s="466"/>
      <c r="O4" s="466"/>
      <c r="P4" s="466"/>
      <c r="Q4" s="466"/>
      <c r="R4" s="466"/>
      <c r="S4" s="466"/>
      <c r="T4" s="467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133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60" t="s">
        <v>13</v>
      </c>
      <c r="R5" s="209" t="s">
        <v>14</v>
      </c>
      <c r="S5" s="209" t="s">
        <v>22</v>
      </c>
      <c r="T5" s="210" t="s">
        <v>133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61"/>
      <c r="R6" s="215"/>
      <c r="S6" s="215"/>
      <c r="T6" s="216"/>
    </row>
    <row r="7" spans="2:22" ht="15.75">
      <c r="B7" s="217" t="s">
        <v>65</v>
      </c>
      <c r="C7" s="203">
        <f>Summary!D10</f>
        <v>0.49382482103985659</v>
      </c>
      <c r="D7" s="203">
        <f>Summary!E10</f>
        <v>11.692114399304865</v>
      </c>
      <c r="E7" s="203">
        <f>Summary!F10</f>
        <v>5.3411626722437378</v>
      </c>
      <c r="F7" s="203">
        <f>Summary!G10</f>
        <v>8.7658891869783808</v>
      </c>
      <c r="G7" s="203">
        <f>Summary!H10</f>
        <v>5.3411626722437378</v>
      </c>
      <c r="H7" s="203">
        <f>Summary!I10</f>
        <v>12.082179581039764</v>
      </c>
      <c r="I7" s="203">
        <f>Summary!J10</f>
        <v>10.431075907086807</v>
      </c>
      <c r="J7" s="218">
        <f>Summary!K10</f>
        <v>9.6115640526956305</v>
      </c>
      <c r="L7" s="217" t="s">
        <v>68</v>
      </c>
      <c r="M7" s="203">
        <f>Summary!D30</f>
        <v>1.6249537335963016</v>
      </c>
      <c r="N7" s="203">
        <f>Summary!E30</f>
        <v>14.825070741122248</v>
      </c>
      <c r="O7" s="203">
        <f>Summary!F30</f>
        <v>-15.004364112487178</v>
      </c>
      <c r="P7" s="203">
        <f>Summary!G30</f>
        <v>-11.696355042415174</v>
      </c>
      <c r="Q7" s="203">
        <f>Summary!H30</f>
        <v>-15.004364112487178</v>
      </c>
      <c r="R7" s="203">
        <f>Summary!I30</f>
        <v>1.9922842352911641</v>
      </c>
      <c r="S7" s="203">
        <f>Summary!J30</f>
        <v>2.8687626359510165</v>
      </c>
      <c r="T7" s="218">
        <f>Summary!K30</f>
        <v>0.95888837750308653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0.47693929506833488</v>
      </c>
      <c r="D9" s="203">
        <f>Summary!E11</f>
        <v>11.969475660122718</v>
      </c>
      <c r="E9" s="203">
        <f>Summary!F11</f>
        <v>5.2479199049301872</v>
      </c>
      <c r="F9" s="203">
        <f>Summary!G11</f>
        <v>8.6127287753719806</v>
      </c>
      <c r="G9" s="203">
        <f>Summary!H11</f>
        <v>5.2479199049301872</v>
      </c>
      <c r="H9" s="203">
        <f>Summary!I11</f>
        <v>12.226265692637472</v>
      </c>
      <c r="I9" s="203">
        <f>Summary!J11</f>
        <v>10.459575024327904</v>
      </c>
      <c r="J9" s="218">
        <f>Summary!K11</f>
        <v>9.5671177564790035</v>
      </c>
      <c r="L9" s="217" t="s">
        <v>69</v>
      </c>
      <c r="M9" s="203">
        <f>Summary!D31</f>
        <v>1.6078781491145833</v>
      </c>
      <c r="N9" s="203">
        <f>Summary!E31</f>
        <v>15.110211966763298</v>
      </c>
      <c r="O9" s="203">
        <f>Summary!F31</f>
        <v>-15.079598029587427</v>
      </c>
      <c r="P9" s="203">
        <f>Summary!G31</f>
        <v>-11.820701220331298</v>
      </c>
      <c r="Q9" s="203">
        <f>Summary!H31</f>
        <v>-15.079598029587427</v>
      </c>
      <c r="R9" s="203">
        <f>Summary!I31</f>
        <v>2.1233993840450882</v>
      </c>
      <c r="S9" s="203">
        <f>Summary!J31</f>
        <v>2.8953101354001198</v>
      </c>
      <c r="T9" s="218">
        <f>Summary!K31</f>
        <v>0.91795064709745411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0.94791681815455942</v>
      </c>
      <c r="D11" s="203">
        <f>Summary!E12</f>
        <v>4.9293551617768827</v>
      </c>
      <c r="E11" s="203">
        <f>Summary!F12</f>
        <v>6.8476201298237171</v>
      </c>
      <c r="F11" s="203">
        <f>Summary!G12</f>
        <v>12.138623983773611</v>
      </c>
      <c r="G11" s="203">
        <f>Summary!H12</f>
        <v>6.8476201298237171</v>
      </c>
      <c r="H11" s="203">
        <f>Summary!I12</f>
        <v>11.391221298808052</v>
      </c>
      <c r="I11" s="203">
        <f>Summary!J12</f>
        <v>10.556277636439425</v>
      </c>
      <c r="J11" s="218">
        <f>Summary!K12</f>
        <v>10.038176358025463</v>
      </c>
      <c r="L11" s="217" t="s">
        <v>70</v>
      </c>
      <c r="M11" s="203">
        <f>Summary!D32</f>
        <v>2.0841568565718394</v>
      </c>
      <c r="N11" s="203">
        <f>Summary!E32</f>
        <v>7.8726165591002317</v>
      </c>
      <c r="O11" s="203">
        <f>Summary!F32</f>
        <v>-13.788862913370137</v>
      </c>
      <c r="P11" s="203">
        <f>Summary!G32</f>
        <v>-8.958136486408975</v>
      </c>
      <c r="Q11" s="203">
        <f>Summary!H32</f>
        <v>-13.788862913370137</v>
      </c>
      <c r="R11" s="203">
        <f>Summary!I32</f>
        <v>1.363527605294057</v>
      </c>
      <c r="S11" s="203">
        <f>Summary!J32</f>
        <v>2.9853905585950136</v>
      </c>
      <c r="T11" s="218">
        <f>Summary!K32</f>
        <v>1.3518241456083269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1.1255705657245763</v>
      </c>
      <c r="N13" s="225">
        <f>Summary!E25</f>
        <v>2.8049933145834371</v>
      </c>
      <c r="O13" s="225">
        <f>Summary!F25</f>
        <v>-19.313937940891691</v>
      </c>
      <c r="P13" s="225">
        <f>Summary!G25</f>
        <v>-18.813108027110516</v>
      </c>
      <c r="Q13" s="225">
        <f>Summary!H25</f>
        <v>-19.313937940891691</v>
      </c>
      <c r="R13" s="225">
        <f>Summary!I25</f>
        <v>-9.0022297777080702</v>
      </c>
      <c r="S13" s="225">
        <f>Summary!J25</f>
        <v>-6.8479938359909509</v>
      </c>
      <c r="T13" s="226">
        <f>Summary!K25</f>
        <v>-7.8939441745697447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74" t="str">
        <f>"Bond Performance, Index Total Returns,(%) - as at "&amp;TEXT(Map!$N$16,"mmmm  yyyy")</f>
        <v>Bond Performance, Index Total Returns,(%) - as at June  2020</v>
      </c>
      <c r="C16" s="475"/>
      <c r="D16" s="475"/>
      <c r="E16" s="475"/>
      <c r="F16" s="475"/>
      <c r="G16" s="475"/>
      <c r="H16" s="476"/>
      <c r="L16" s="474" t="str">
        <f>"Bond Performance, Index Total Returns  (US$- terms),(%) - as at "&amp;TEXT(Map!$N$16,"mmmm  yyyy")</f>
        <v>Bond Performance, Index Total Returns  (US$- terms),(%) - as at June  2020</v>
      </c>
      <c r="M16" s="475"/>
      <c r="N16" s="475"/>
      <c r="O16" s="475"/>
      <c r="P16" s="475"/>
      <c r="Q16" s="475"/>
      <c r="R16" s="476"/>
    </row>
    <row r="38" spans="2:20" ht="14.25" thickBot="1"/>
    <row r="39" spans="2:20" ht="16.5" thickBot="1">
      <c r="B39" s="468" t="str">
        <f>"IJG Namibia ALBI  - as at "&amp;TEXT(Map!$N$16,"mmmm  yyyy")</f>
        <v>IJG Namibia ALBI  - as at June  2020</v>
      </c>
      <c r="C39" s="469"/>
      <c r="D39" s="469"/>
      <c r="E39" s="469"/>
      <c r="F39" s="469"/>
      <c r="G39" s="470"/>
      <c r="J39" s="468" t="str">
        <f>"IJG Namibia ALBI  -Premiums- [bp] as at "&amp;TEXT(Map!$N$16,"mmmm  yyyy")</f>
        <v>IJG Namibia ALBI  -Premiums- [bp] as at June  2020</v>
      </c>
      <c r="K39" s="469"/>
      <c r="L39" s="469"/>
      <c r="M39" s="469"/>
      <c r="N39" s="470"/>
      <c r="P39" s="468" t="str">
        <f>"IJG Namibia GOVI  -Weights [%] as at "&amp;TEXT(Map!$N$16,"mmmm  yyyy")</f>
        <v>IJG Namibia GOVI  -Weights [%] as at June  2020</v>
      </c>
      <c r="Q39" s="469"/>
      <c r="R39" s="469"/>
      <c r="S39" s="469"/>
      <c r="T39" s="470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119</v>
      </c>
      <c r="K41" s="237" t="s">
        <v>119</v>
      </c>
      <c r="L41" s="237" t="s">
        <v>89</v>
      </c>
      <c r="M41" s="237" t="s">
        <v>89</v>
      </c>
      <c r="N41" s="238" t="s">
        <v>89</v>
      </c>
      <c r="P41" s="236" t="s">
        <v>119</v>
      </c>
      <c r="Q41" s="237" t="s">
        <v>119</v>
      </c>
      <c r="R41" s="237" t="s">
        <v>89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225.86124807259031</v>
      </c>
      <c r="D42" s="203">
        <v>224.75137002179554</v>
      </c>
      <c r="E42" s="203">
        <v>202.21772081879041</v>
      </c>
      <c r="F42" s="203">
        <v>214.409298647415</v>
      </c>
      <c r="G42" s="218">
        <v>207.6581635666256</v>
      </c>
      <c r="J42" s="239">
        <v>90</v>
      </c>
      <c r="K42" s="240">
        <v>95</v>
      </c>
      <c r="L42" s="240">
        <v>105</v>
      </c>
      <c r="M42" s="240">
        <v>79.5</v>
      </c>
      <c r="N42" s="241">
        <v>5</v>
      </c>
      <c r="P42" s="242">
        <v>10.697308423278015</v>
      </c>
      <c r="Q42" s="243">
        <v>10.909149908955024</v>
      </c>
      <c r="R42" s="243">
        <v>3.8671779702050104</v>
      </c>
      <c r="S42" s="243">
        <v>5.6391477566000461</v>
      </c>
      <c r="T42" s="244">
        <v>6.090618411583419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226.40055042052813</v>
      </c>
      <c r="D44" s="203">
        <v>225.32588274376354</v>
      </c>
      <c r="E44" s="203">
        <v>202.19845550385065</v>
      </c>
      <c r="F44" s="203">
        <v>215.11166265806904</v>
      </c>
      <c r="G44" s="218">
        <v>208.44753002086864</v>
      </c>
      <c r="J44" s="236" t="s">
        <v>75</v>
      </c>
      <c r="K44" s="237" t="s">
        <v>75</v>
      </c>
      <c r="L44" s="237" t="s">
        <v>119</v>
      </c>
      <c r="M44" s="237" t="s">
        <v>119</v>
      </c>
      <c r="N44" s="238" t="s">
        <v>119</v>
      </c>
      <c r="O44" s="248"/>
      <c r="P44" s="249" t="s">
        <v>75</v>
      </c>
      <c r="Q44" s="250" t="s">
        <v>75</v>
      </c>
      <c r="R44" s="250" t="s">
        <v>119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40</v>
      </c>
      <c r="K45" s="240">
        <v>40</v>
      </c>
      <c r="L45" s="240">
        <v>97.5</v>
      </c>
      <c r="M45" s="240">
        <v>69.5</v>
      </c>
      <c r="N45" s="241">
        <v>77</v>
      </c>
      <c r="P45" s="242">
        <v>14.216490616366281</v>
      </c>
      <c r="Q45" s="243">
        <v>13.965016768681604</v>
      </c>
      <c r="R45" s="243">
        <v>12.171456907062009</v>
      </c>
      <c r="S45" s="243">
        <v>11.211380546592386</v>
      </c>
      <c r="T45" s="244">
        <v>11.962261981911054</v>
      </c>
    </row>
    <row r="46" spans="2:20" ht="15.75">
      <c r="B46" s="217" t="s">
        <v>79</v>
      </c>
      <c r="C46" s="203">
        <v>225.97932240611453</v>
      </c>
      <c r="D46" s="203">
        <v>223.8573410218944</v>
      </c>
      <c r="E46" s="203">
        <v>215.36330043933509</v>
      </c>
      <c r="F46" s="203">
        <v>211.49682335604808</v>
      </c>
      <c r="G46" s="218">
        <v>201.5178306796538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112</v>
      </c>
      <c r="K47" s="237" t="s">
        <v>112</v>
      </c>
      <c r="L47" s="237" t="s">
        <v>75</v>
      </c>
      <c r="M47" s="237" t="s">
        <v>75</v>
      </c>
      <c r="N47" s="238" t="s">
        <v>75</v>
      </c>
      <c r="O47" s="248"/>
      <c r="P47" s="249" t="s">
        <v>112</v>
      </c>
      <c r="Q47" s="250" t="s">
        <v>112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38</v>
      </c>
      <c r="K48" s="240">
        <v>41</v>
      </c>
      <c r="L48" s="240">
        <v>30</v>
      </c>
      <c r="M48" s="240">
        <v>50.5</v>
      </c>
      <c r="N48" s="241">
        <v>63.5</v>
      </c>
      <c r="P48" s="242">
        <v>12.796532672331571</v>
      </c>
      <c r="Q48" s="243">
        <v>12.558094153460846</v>
      </c>
      <c r="R48" s="243">
        <v>14.802624067868313</v>
      </c>
      <c r="S48" s="243">
        <v>15.023001284846027</v>
      </c>
      <c r="T48" s="244">
        <v>16.097453397813588</v>
      </c>
    </row>
    <row r="49" spans="2:20" ht="15.75">
      <c r="B49" s="217" t="s">
        <v>80</v>
      </c>
      <c r="C49" s="203">
        <v>4.9463718430101107</v>
      </c>
      <c r="D49" s="203">
        <v>5.0447099454317899</v>
      </c>
      <c r="E49" s="203">
        <v>4.5535098817667459</v>
      </c>
      <c r="F49" s="203">
        <v>4.8746621838695328</v>
      </c>
      <c r="G49" s="218">
        <v>5.0352390824027839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90</v>
      </c>
      <c r="K50" s="237" t="s">
        <v>90</v>
      </c>
      <c r="L50" s="237" t="s">
        <v>112</v>
      </c>
      <c r="M50" s="237" t="s">
        <v>112</v>
      </c>
      <c r="N50" s="238" t="s">
        <v>112</v>
      </c>
      <c r="O50" s="248"/>
      <c r="P50" s="249" t="s">
        <v>90</v>
      </c>
      <c r="Q50" s="250" t="s">
        <v>90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5.0675126773917079</v>
      </c>
      <c r="D51" s="203">
        <v>5.1642572860468805</v>
      </c>
      <c r="E51" s="203">
        <v>4.6641175671855146</v>
      </c>
      <c r="F51" s="203">
        <v>5.0102507288636815</v>
      </c>
      <c r="G51" s="218">
        <v>5.1977653821708891</v>
      </c>
      <c r="J51" s="239">
        <v>40</v>
      </c>
      <c r="K51" s="240">
        <v>54</v>
      </c>
      <c r="L51" s="240">
        <v>30</v>
      </c>
      <c r="M51" s="240">
        <v>51</v>
      </c>
      <c r="N51" s="241">
        <v>62</v>
      </c>
      <c r="P51" s="242">
        <v>14.480198279618616</v>
      </c>
      <c r="Q51" s="243">
        <v>14.519380267779884</v>
      </c>
      <c r="R51" s="243">
        <v>13.19731839264521</v>
      </c>
      <c r="S51" s="243">
        <v>13.38843170417309</v>
      </c>
      <c r="T51" s="244">
        <v>14.276524278163938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1.7825377919388752</v>
      </c>
      <c r="D53" s="203">
        <v>1.8590665131316486</v>
      </c>
      <c r="E53" s="203">
        <v>1.9491999545740586</v>
      </c>
      <c r="F53" s="203">
        <v>1.9904145080224587</v>
      </c>
      <c r="G53" s="218">
        <v>2.1431423265078307</v>
      </c>
      <c r="J53" s="236" t="s">
        <v>91</v>
      </c>
      <c r="K53" s="237" t="s">
        <v>91</v>
      </c>
      <c r="L53" s="237" t="s">
        <v>90</v>
      </c>
      <c r="M53" s="237" t="s">
        <v>90</v>
      </c>
      <c r="N53" s="238" t="s">
        <v>90</v>
      </c>
      <c r="O53" s="248"/>
      <c r="P53" s="236" t="s">
        <v>91</v>
      </c>
      <c r="Q53" s="237" t="s">
        <v>91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57.999999999999993</v>
      </c>
      <c r="K54" s="240">
        <v>85</v>
      </c>
      <c r="L54" s="240">
        <v>78</v>
      </c>
      <c r="M54" s="240">
        <v>94</v>
      </c>
      <c r="N54" s="241">
        <v>81</v>
      </c>
      <c r="P54" s="242">
        <v>11.497573086418218</v>
      </c>
      <c r="Q54" s="243">
        <v>11.683732918118436</v>
      </c>
      <c r="R54" s="243">
        <v>14.502805449811799</v>
      </c>
      <c r="S54" s="243">
        <v>13.261732511151985</v>
      </c>
      <c r="T54" s="244">
        <v>12.138810699010564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96.30430858405154</v>
      </c>
      <c r="D56" s="203">
        <v>96.383042649315868</v>
      </c>
      <c r="E56" s="203">
        <v>95.918655743081942</v>
      </c>
      <c r="F56" s="203">
        <v>95.501985915327907</v>
      </c>
      <c r="G56" s="218">
        <v>94.670331694700309</v>
      </c>
      <c r="J56" s="236" t="s">
        <v>113</v>
      </c>
      <c r="K56" s="237" t="s">
        <v>113</v>
      </c>
      <c r="L56" s="237" t="s">
        <v>91</v>
      </c>
      <c r="M56" s="237" t="s">
        <v>91</v>
      </c>
      <c r="N56" s="238" t="s">
        <v>91</v>
      </c>
      <c r="P56" s="249" t="s">
        <v>113</v>
      </c>
      <c r="Q56" s="250" t="s">
        <v>113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74.311999999999998</v>
      </c>
      <c r="K57" s="240">
        <v>105.3</v>
      </c>
      <c r="L57" s="240">
        <v>77</v>
      </c>
      <c r="M57" s="240">
        <v>82.896999999999991</v>
      </c>
      <c r="N57" s="241">
        <v>91.35</v>
      </c>
      <c r="P57" s="242">
        <v>9.7430367641340645</v>
      </c>
      <c r="Q57" s="243">
        <v>9.4260390902562055</v>
      </c>
      <c r="R57" s="243">
        <v>11.299058072014558</v>
      </c>
      <c r="S57" s="243">
        <v>10.548223837240853</v>
      </c>
      <c r="T57" s="244">
        <v>9.6743479116294289</v>
      </c>
    </row>
    <row r="58" spans="2:20" ht="15.75">
      <c r="B58" s="217" t="s">
        <v>84</v>
      </c>
      <c r="C58" s="203">
        <v>3.695691415948446</v>
      </c>
      <c r="D58" s="203">
        <v>3.6169573506841126</v>
      </c>
      <c r="E58" s="203">
        <v>4.0813442569180483</v>
      </c>
      <c r="F58" s="203">
        <v>4.4980140846720946</v>
      </c>
      <c r="G58" s="218">
        <v>5.3296683052996938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114</v>
      </c>
      <c r="K59" s="237" t="s">
        <v>114</v>
      </c>
      <c r="L59" s="237" t="s">
        <v>113</v>
      </c>
      <c r="M59" s="237" t="s">
        <v>113</v>
      </c>
      <c r="N59" s="238" t="s">
        <v>113</v>
      </c>
      <c r="P59" s="249" t="s">
        <v>114</v>
      </c>
      <c r="Q59" s="250" t="s">
        <v>114</v>
      </c>
      <c r="R59" s="250" t="s">
        <v>113</v>
      </c>
      <c r="S59" s="250" t="s">
        <v>113</v>
      </c>
      <c r="T59" s="251" t="s">
        <v>113</v>
      </c>
    </row>
    <row r="60" spans="2:20" ht="15.75">
      <c r="J60" s="239">
        <v>100</v>
      </c>
      <c r="K60" s="240">
        <v>136.50899999999999</v>
      </c>
      <c r="L60" s="240">
        <v>158.5</v>
      </c>
      <c r="M60" s="240">
        <v>114.95299999999999</v>
      </c>
      <c r="N60" s="241">
        <v>92.786000000000001</v>
      </c>
      <c r="P60" s="242">
        <v>7.7372517876959606</v>
      </c>
      <c r="Q60" s="243">
        <v>7.8681722004980985</v>
      </c>
      <c r="R60" s="243">
        <v>8.6795461919958186</v>
      </c>
      <c r="S60" s="243">
        <v>8.9992482988188645</v>
      </c>
      <c r="T60" s="244">
        <v>8.6410343272688106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8" t="str">
        <f>"IJG Namibia ALBI  -Yields-[%] as at "&amp;TEXT(Map!$N$16,"mmmm  yyyy")</f>
        <v>IJG Namibia ALBI  -Yields-[%] as at June  2020</v>
      </c>
      <c r="C62" s="469"/>
      <c r="D62" s="469"/>
      <c r="E62" s="469"/>
      <c r="F62" s="470"/>
      <c r="J62" s="236" t="s">
        <v>115</v>
      </c>
      <c r="K62" s="237" t="s">
        <v>115</v>
      </c>
      <c r="L62" s="237" t="s">
        <v>114</v>
      </c>
      <c r="M62" s="237" t="s">
        <v>114</v>
      </c>
      <c r="N62" s="238" t="s">
        <v>114</v>
      </c>
      <c r="P62" s="249" t="s">
        <v>115</v>
      </c>
      <c r="Q62" s="250" t="s">
        <v>115</v>
      </c>
      <c r="R62" s="250" t="s">
        <v>114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110.64</v>
      </c>
      <c r="K63" s="240">
        <v>133.92599999999999</v>
      </c>
      <c r="L63" s="240">
        <v>141</v>
      </c>
      <c r="M63" s="240">
        <v>102.336</v>
      </c>
      <c r="N63" s="241">
        <v>99.5</v>
      </c>
      <c r="P63" s="242">
        <v>6.4024765997095754</v>
      </c>
      <c r="Q63" s="243">
        <v>6.5947710736932841</v>
      </c>
      <c r="R63" s="243">
        <v>7.7671493515942824</v>
      </c>
      <c r="S63" s="243">
        <v>7.7066144067611049</v>
      </c>
      <c r="T63" s="244">
        <v>7.4337102793950809</v>
      </c>
    </row>
    <row r="64" spans="2:20" ht="15.75">
      <c r="B64" s="263" t="s">
        <v>119</v>
      </c>
      <c r="C64" s="264" t="s">
        <v>119</v>
      </c>
      <c r="D64" s="264" t="s">
        <v>89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5.915</v>
      </c>
      <c r="C65" s="243">
        <v>6.1800000000000006</v>
      </c>
      <c r="D65" s="243">
        <v>8</v>
      </c>
      <c r="E65" s="243">
        <v>8.0299999999999994</v>
      </c>
      <c r="F65" s="267">
        <v>7.2750000000000004</v>
      </c>
      <c r="J65" s="236" t="s">
        <v>116</v>
      </c>
      <c r="K65" s="237" t="s">
        <v>116</v>
      </c>
      <c r="L65" s="237" t="s">
        <v>115</v>
      </c>
      <c r="M65" s="237" t="s">
        <v>115</v>
      </c>
      <c r="N65" s="238" t="s">
        <v>115</v>
      </c>
      <c r="P65" s="249" t="s">
        <v>116</v>
      </c>
      <c r="Q65" s="250" t="s">
        <v>116</v>
      </c>
      <c r="R65" s="250" t="s">
        <v>115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158</v>
      </c>
      <c r="K66" s="240">
        <v>170</v>
      </c>
      <c r="L66" s="240">
        <v>147.5</v>
      </c>
      <c r="M66" s="240">
        <v>120.827</v>
      </c>
      <c r="N66" s="241">
        <v>94.516999999999996</v>
      </c>
      <c r="P66" s="242">
        <v>6.9516863529624331</v>
      </c>
      <c r="Q66" s="243">
        <v>6.7354404016377112</v>
      </c>
      <c r="R66" s="243">
        <v>6.6371641191362283</v>
      </c>
      <c r="S66" s="243">
        <v>6.5503373148671269</v>
      </c>
      <c r="T66" s="244">
        <v>6.305864014433042</v>
      </c>
    </row>
    <row r="67" spans="2:20" ht="15.75">
      <c r="B67" s="263" t="s">
        <v>75</v>
      </c>
      <c r="C67" s="264" t="s">
        <v>75</v>
      </c>
      <c r="D67" s="264" t="s">
        <v>119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8.08</v>
      </c>
      <c r="C68" s="243">
        <v>8.0350000000000001</v>
      </c>
      <c r="D68" s="243">
        <v>7.9249999999999998</v>
      </c>
      <c r="E68" s="243">
        <v>7.9300000000000006</v>
      </c>
      <c r="F68" s="267">
        <v>7.9949999999999992</v>
      </c>
      <c r="J68" s="236" t="s">
        <v>120</v>
      </c>
      <c r="K68" s="237" t="s">
        <v>120</v>
      </c>
      <c r="L68" s="237" t="s">
        <v>116</v>
      </c>
      <c r="M68" s="237" t="s">
        <v>116</v>
      </c>
      <c r="N68" s="238" t="s">
        <v>116</v>
      </c>
      <c r="P68" s="249" t="s">
        <v>120</v>
      </c>
      <c r="Q68" s="250" t="s">
        <v>120</v>
      </c>
      <c r="R68" s="250" t="s">
        <v>116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197.101</v>
      </c>
      <c r="K69" s="240">
        <v>204.1</v>
      </c>
      <c r="L69" s="240">
        <v>158.5</v>
      </c>
      <c r="M69" s="240">
        <v>129.196</v>
      </c>
      <c r="N69" s="241">
        <v>130.5</v>
      </c>
      <c r="P69" s="266">
        <v>5.4774454174852591</v>
      </c>
      <c r="Q69" s="243">
        <v>5.7402032169188972</v>
      </c>
      <c r="R69" s="243">
        <v>7.0756994776667765</v>
      </c>
      <c r="S69" s="243">
        <v>7.6718823389485147</v>
      </c>
      <c r="T69" s="244">
        <v>7.3793746987910707</v>
      </c>
    </row>
    <row r="70" spans="2:20" ht="16.5" thickBot="1">
      <c r="B70" s="263" t="s">
        <v>112</v>
      </c>
      <c r="C70" s="264" t="s">
        <v>112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8.06</v>
      </c>
      <c r="C71" s="243">
        <v>8.0449999999999999</v>
      </c>
      <c r="D71" s="243">
        <v>10.16</v>
      </c>
      <c r="E71" s="243">
        <v>8.75</v>
      </c>
      <c r="F71" s="267">
        <v>8.7200000000000006</v>
      </c>
      <c r="J71" s="236" t="s">
        <v>147</v>
      </c>
      <c r="K71" s="237" t="s">
        <v>147</v>
      </c>
      <c r="L71" s="237" t="s">
        <v>147</v>
      </c>
      <c r="M71" s="237" t="s">
        <v>147</v>
      </c>
      <c r="N71" s="238" t="s">
        <v>147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8" t="str">
        <f>"IJG Namibia OTHI  -Weights [%] as at "&amp;TEXT(Map!$N$16,"mmmm  yyyy")</f>
        <v>IJG Namibia OTHI  -Weights [%] as at June  2020</v>
      </c>
      <c r="Q72" s="469"/>
      <c r="R72" s="469"/>
      <c r="S72" s="469"/>
      <c r="T72" s="470"/>
    </row>
    <row r="73" spans="2:20" ht="16.5" thickBot="1">
      <c r="B73" s="263" t="s">
        <v>90</v>
      </c>
      <c r="C73" s="264" t="s">
        <v>90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8.08</v>
      </c>
      <c r="C74" s="243">
        <v>8.1750000000000007</v>
      </c>
      <c r="D74" s="243">
        <v>10.16</v>
      </c>
      <c r="E74" s="243">
        <v>8.754999999999999</v>
      </c>
      <c r="F74" s="267">
        <v>8.7050000000000001</v>
      </c>
      <c r="J74" s="236" t="s">
        <v>148</v>
      </c>
      <c r="K74" s="237" t="s">
        <v>148</v>
      </c>
      <c r="L74" s="237" t="s">
        <v>148</v>
      </c>
      <c r="M74" s="237" t="s">
        <v>148</v>
      </c>
      <c r="N74" s="238" t="s">
        <v>148</v>
      </c>
      <c r="O74" s="248"/>
      <c r="P74" s="236" t="s">
        <v>147</v>
      </c>
      <c r="Q74" s="237" t="s">
        <v>147</v>
      </c>
      <c r="R74" s="237" t="s">
        <v>147</v>
      </c>
      <c r="S74" s="237" t="s">
        <v>147</v>
      </c>
      <c r="T74" s="238" t="s">
        <v>147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150</v>
      </c>
      <c r="P75" s="242">
        <v>25.232941180110522</v>
      </c>
      <c r="Q75" s="243">
        <v>10.310606440087373</v>
      </c>
      <c r="R75" s="243">
        <v>25.68261935279881</v>
      </c>
      <c r="S75" s="243">
        <v>21.195487889060662</v>
      </c>
      <c r="T75" s="244">
        <v>18.970939630348358</v>
      </c>
    </row>
    <row r="76" spans="2:20" ht="15.75">
      <c r="B76" s="263" t="s">
        <v>91</v>
      </c>
      <c r="C76" s="264" t="s">
        <v>91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9.8249999999999993</v>
      </c>
      <c r="C77" s="243">
        <v>9.7349999999999994</v>
      </c>
      <c r="D77" s="243">
        <v>10.64</v>
      </c>
      <c r="E77" s="243">
        <v>9.1849999999999987</v>
      </c>
      <c r="F77" s="267">
        <v>8.8950000000000014</v>
      </c>
      <c r="J77" s="236" t="s">
        <v>149</v>
      </c>
      <c r="K77" s="237" t="s">
        <v>149</v>
      </c>
      <c r="L77" s="237" t="s">
        <v>149</v>
      </c>
      <c r="M77" s="237" t="s">
        <v>149</v>
      </c>
      <c r="N77" s="238" t="s">
        <v>150</v>
      </c>
      <c r="P77" s="249" t="s">
        <v>148</v>
      </c>
      <c r="Q77" s="250" t="s">
        <v>148</v>
      </c>
      <c r="R77" s="250" t="s">
        <v>148</v>
      </c>
      <c r="S77" s="250" t="s">
        <v>148</v>
      </c>
      <c r="T77" s="251" t="s">
        <v>148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>
        <v>130</v>
      </c>
      <c r="N78" s="241">
        <v>200</v>
      </c>
      <c r="P78" s="242">
        <v>28.525437476320715</v>
      </c>
      <c r="Q78" s="243">
        <v>28.524630570772423</v>
      </c>
      <c r="R78" s="243">
        <v>27.824026574053022</v>
      </c>
      <c r="S78" s="243">
        <v>24.049999443159816</v>
      </c>
      <c r="T78" s="244">
        <v>21.490397272854786</v>
      </c>
    </row>
    <row r="79" spans="2:20" ht="15.75">
      <c r="B79" s="263" t="s">
        <v>113</v>
      </c>
      <c r="C79" s="264" t="s">
        <v>113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10.433120000000001</v>
      </c>
      <c r="C80" s="243">
        <v>10.403</v>
      </c>
      <c r="D80" s="243">
        <v>11.719999999999999</v>
      </c>
      <c r="E80" s="243">
        <v>9.8489699999999996</v>
      </c>
      <c r="F80" s="267">
        <v>9.7434999999999992</v>
      </c>
      <c r="J80" s="236"/>
      <c r="K80" s="237"/>
      <c r="L80" s="237"/>
      <c r="M80" s="237" t="s">
        <v>151</v>
      </c>
      <c r="N80" s="238" t="s">
        <v>151</v>
      </c>
      <c r="P80" s="249" t="s">
        <v>149</v>
      </c>
      <c r="Q80" s="250" t="s">
        <v>149</v>
      </c>
      <c r="R80" s="250" t="s">
        <v>149</v>
      </c>
      <c r="S80" s="250" t="s">
        <v>149</v>
      </c>
      <c r="T80" s="251" t="s">
        <v>150</v>
      </c>
    </row>
    <row r="81" spans="2:20" ht="15.75">
      <c r="B81" s="266"/>
      <c r="C81" s="243"/>
      <c r="D81" s="243"/>
      <c r="E81" s="243"/>
      <c r="F81" s="267"/>
      <c r="J81" s="239"/>
      <c r="K81" s="240"/>
      <c r="L81" s="240"/>
      <c r="M81" s="240">
        <v>15.7</v>
      </c>
      <c r="N81" s="241">
        <v>109.2</v>
      </c>
      <c r="P81" s="242">
        <v>4.9454856592445218</v>
      </c>
      <c r="Q81" s="243">
        <v>4.9368441391424591</v>
      </c>
      <c r="R81" s="243">
        <v>4.7444730083164526</v>
      </c>
      <c r="S81" s="243">
        <v>4.0790076085063385</v>
      </c>
      <c r="T81" s="244">
        <v>14.083279344511149</v>
      </c>
    </row>
    <row r="82" spans="2:20" ht="15.75">
      <c r="B82" s="263" t="s">
        <v>114</v>
      </c>
      <c r="C82" s="264" t="s">
        <v>114</v>
      </c>
      <c r="D82" s="264" t="s">
        <v>113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11.72</v>
      </c>
      <c r="C83" s="243">
        <v>11.71509</v>
      </c>
      <c r="D83" s="243">
        <v>12.78</v>
      </c>
      <c r="E83" s="243">
        <v>10.389530000000001</v>
      </c>
      <c r="F83" s="267">
        <v>9.9378600000000006</v>
      </c>
      <c r="J83" s="236" t="s">
        <v>152</v>
      </c>
      <c r="K83" s="237" t="s">
        <v>152</v>
      </c>
      <c r="L83" s="237" t="s">
        <v>152</v>
      </c>
      <c r="M83" s="237" t="s">
        <v>152</v>
      </c>
      <c r="N83" s="238" t="s">
        <v>152</v>
      </c>
      <c r="P83" s="249"/>
      <c r="Q83" s="250"/>
      <c r="R83" s="250"/>
      <c r="S83" s="250" t="s">
        <v>151</v>
      </c>
      <c r="T83" s="251" t="s">
        <v>151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/>
      <c r="R84" s="243"/>
      <c r="S84" s="243">
        <v>15.436956628360715</v>
      </c>
      <c r="T84" s="244">
        <v>13.888376328623197</v>
      </c>
    </row>
    <row r="85" spans="2:20" ht="15.75">
      <c r="B85" s="263" t="s">
        <v>115</v>
      </c>
      <c r="C85" s="264" t="s">
        <v>115</v>
      </c>
      <c r="D85" s="264" t="s">
        <v>114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12.166400000000001</v>
      </c>
      <c r="C86" s="243">
        <v>11.974259999999999</v>
      </c>
      <c r="D86" s="243">
        <v>13.040000000000001</v>
      </c>
      <c r="E86" s="243">
        <v>10.793359999999998</v>
      </c>
      <c r="F86" s="267">
        <v>10.41</v>
      </c>
      <c r="J86" s="236" t="s">
        <v>153</v>
      </c>
      <c r="K86" s="237" t="s">
        <v>153</v>
      </c>
      <c r="L86" s="237" t="s">
        <v>153</v>
      </c>
      <c r="M86" s="237" t="s">
        <v>153</v>
      </c>
      <c r="N86" s="238" t="s">
        <v>153</v>
      </c>
      <c r="P86" s="236" t="s">
        <v>152</v>
      </c>
      <c r="Q86" s="237" t="s">
        <v>152</v>
      </c>
      <c r="R86" s="237" t="s">
        <v>152</v>
      </c>
      <c r="S86" s="237" t="s">
        <v>152</v>
      </c>
      <c r="T86" s="251" t="s">
        <v>152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>
        <v>5.9052357018849149</v>
      </c>
      <c r="Q87" s="243">
        <v>5.9160151198960502</v>
      </c>
      <c r="R87" s="243">
        <v>5.7625292075364234</v>
      </c>
      <c r="S87" s="243">
        <v>4.9709583544736402</v>
      </c>
      <c r="T87" s="244">
        <v>4.4745395054853736</v>
      </c>
    </row>
    <row r="88" spans="2:20" ht="15.75">
      <c r="B88" s="263" t="s">
        <v>116</v>
      </c>
      <c r="C88" s="264" t="s">
        <v>116</v>
      </c>
      <c r="D88" s="264" t="s">
        <v>115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12.565</v>
      </c>
      <c r="C89" s="243">
        <v>12.45</v>
      </c>
      <c r="D89" s="243">
        <v>13.215000000000002</v>
      </c>
      <c r="E89" s="243">
        <v>11.108269999999999</v>
      </c>
      <c r="F89" s="267">
        <v>10.48517</v>
      </c>
      <c r="J89" s="236" t="s">
        <v>154</v>
      </c>
      <c r="K89" s="237" t="s">
        <v>154</v>
      </c>
      <c r="L89" s="237" t="s">
        <v>154</v>
      </c>
      <c r="M89" s="237" t="s">
        <v>154</v>
      </c>
      <c r="N89" s="238" t="s">
        <v>154</v>
      </c>
      <c r="P89" s="249" t="s">
        <v>153</v>
      </c>
      <c r="Q89" s="250" t="s">
        <v>153</v>
      </c>
      <c r="R89" s="250" t="s">
        <v>153</v>
      </c>
      <c r="S89" s="250" t="s">
        <v>153</v>
      </c>
      <c r="T89" s="251" t="s">
        <v>153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14.388210416161254</v>
      </c>
      <c r="Q90" s="243">
        <v>14.399610529136794</v>
      </c>
      <c r="R90" s="243">
        <v>14.921086277241102</v>
      </c>
      <c r="S90" s="243">
        <v>12.400089162170456</v>
      </c>
      <c r="T90" s="244">
        <v>11.120086932129942</v>
      </c>
    </row>
    <row r="91" spans="2:20" ht="15.75">
      <c r="B91" s="263" t="s">
        <v>120</v>
      </c>
      <c r="C91" s="264" t="s">
        <v>120</v>
      </c>
      <c r="D91" s="264" t="s">
        <v>116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13.30101</v>
      </c>
      <c r="C92" s="243">
        <v>12.996</v>
      </c>
      <c r="D92" s="243">
        <v>13.260000000000002</v>
      </c>
      <c r="E92" s="243">
        <v>11.28196</v>
      </c>
      <c r="F92" s="267">
        <v>10.965</v>
      </c>
      <c r="J92" s="236" t="s">
        <v>155</v>
      </c>
      <c r="K92" s="237" t="s">
        <v>155</v>
      </c>
      <c r="L92" s="237" t="s">
        <v>155</v>
      </c>
      <c r="M92" s="237" t="s">
        <v>155</v>
      </c>
      <c r="N92" s="238" t="s">
        <v>155</v>
      </c>
      <c r="P92" s="249" t="s">
        <v>154</v>
      </c>
      <c r="Q92" s="250" t="s">
        <v>154</v>
      </c>
      <c r="R92" s="250" t="s">
        <v>154</v>
      </c>
      <c r="S92" s="250" t="s">
        <v>154</v>
      </c>
      <c r="T92" s="251" t="s">
        <v>154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10.312725915219648</v>
      </c>
      <c r="Q93" s="243">
        <v>10.310606440087373</v>
      </c>
      <c r="R93" s="243">
        <v>10.104986675637697</v>
      </c>
      <c r="S93" s="243">
        <v>8.8162478296612328</v>
      </c>
      <c r="T93" s="244">
        <v>7.8926379218699747</v>
      </c>
    </row>
    <row r="94" spans="2:20" ht="16.5" thickBot="1">
      <c r="B94" s="263" t="s">
        <v>147</v>
      </c>
      <c r="C94" s="264" t="s">
        <v>147</v>
      </c>
      <c r="D94" s="264" t="s">
        <v>147</v>
      </c>
      <c r="E94" s="264" t="s">
        <v>147</v>
      </c>
      <c r="F94" s="265" t="s">
        <v>147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6.5549999999999997</v>
      </c>
      <c r="C95" s="243">
        <v>6.7700000000000005</v>
      </c>
      <c r="D95" s="243">
        <v>8.49</v>
      </c>
      <c r="E95" s="243">
        <v>8.7750000000000004</v>
      </c>
      <c r="F95" s="267">
        <v>8.7650000000000006</v>
      </c>
      <c r="P95" s="249" t="s">
        <v>155</v>
      </c>
      <c r="Q95" s="250" t="s">
        <v>155</v>
      </c>
      <c r="R95" s="250" t="s">
        <v>155</v>
      </c>
      <c r="S95" s="250" t="s">
        <v>155</v>
      </c>
      <c r="T95" s="251" t="s">
        <v>155</v>
      </c>
    </row>
    <row r="96" spans="2:20" ht="15.75">
      <c r="B96" s="266"/>
      <c r="C96" s="243"/>
      <c r="D96" s="243"/>
      <c r="E96" s="243"/>
      <c r="F96" s="267"/>
      <c r="P96" s="242">
        <v>10.689963651058425</v>
      </c>
      <c r="Q96" s="243">
        <v>10.692376636527763</v>
      </c>
      <c r="R96" s="243">
        <v>10.960278904416491</v>
      </c>
      <c r="S96" s="243">
        <v>9.0512530846071382</v>
      </c>
      <c r="T96" s="244">
        <v>8.0797430641772205</v>
      </c>
    </row>
    <row r="97" spans="2:20" ht="16.5" thickBot="1">
      <c r="B97" s="263" t="s">
        <v>148</v>
      </c>
      <c r="C97" s="264" t="s">
        <v>148</v>
      </c>
      <c r="D97" s="264" t="s">
        <v>148</v>
      </c>
      <c r="E97" s="264" t="s">
        <v>148</v>
      </c>
      <c r="F97" s="265" t="s">
        <v>148</v>
      </c>
      <c r="P97" s="275"/>
      <c r="Q97" s="276"/>
      <c r="R97" s="276"/>
      <c r="S97" s="276"/>
      <c r="T97" s="277"/>
    </row>
    <row r="98" spans="2:20" ht="16.5" thickBot="1">
      <c r="B98" s="266">
        <v>6.5149999999999997</v>
      </c>
      <c r="C98" s="243">
        <v>6.73</v>
      </c>
      <c r="D98" s="243">
        <v>8.4499999999999993</v>
      </c>
      <c r="E98" s="243">
        <v>8.7349999999999994</v>
      </c>
      <c r="F98" s="267">
        <v>8.7249999999999996</v>
      </c>
    </row>
    <row r="99" spans="2:20" ht="16.5" thickBot="1">
      <c r="B99" s="266"/>
      <c r="C99" s="243"/>
      <c r="D99" s="243"/>
      <c r="E99" s="243"/>
      <c r="F99" s="267"/>
      <c r="J99" s="471" t="str">
        <f>"IJG Namibia ALBI  -Weights [%] as at "&amp;TEXT(Map!$N$16,"mmmm  yyyy")</f>
        <v>IJG Namibia ALBI  -Weights [%] as at June  2020</v>
      </c>
      <c r="K99" s="472"/>
      <c r="L99" s="472"/>
      <c r="M99" s="472"/>
      <c r="N99" s="473"/>
      <c r="P99" s="468" t="str">
        <f>"IJG Namibia ALBI  -Rate Duration (years) as at "&amp;TEXT(Map!$N$16,"mmmm  yyyy")</f>
        <v>IJG Namibia ALBI  -Rate Duration (years) as at June  2020</v>
      </c>
      <c r="Q99" s="469"/>
      <c r="R99" s="469"/>
      <c r="S99" s="469"/>
      <c r="T99" s="470"/>
    </row>
    <row r="100" spans="2:20" ht="16.5" thickBot="1">
      <c r="B100" s="263" t="s">
        <v>149</v>
      </c>
      <c r="C100" s="264" t="s">
        <v>149</v>
      </c>
      <c r="D100" s="264" t="s">
        <v>149</v>
      </c>
      <c r="E100" s="264" t="s">
        <v>149</v>
      </c>
      <c r="F100" s="265" t="s">
        <v>150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6.3150000000000004</v>
      </c>
      <c r="C101" s="243">
        <v>6.5300000000000011</v>
      </c>
      <c r="D101" s="243">
        <v>8.25</v>
      </c>
      <c r="E101" s="243">
        <v>8.5350000000000001</v>
      </c>
      <c r="F101" s="267">
        <v>8.3249999999999993</v>
      </c>
      <c r="J101" s="263" t="s">
        <v>119</v>
      </c>
      <c r="K101" s="264" t="s">
        <v>119</v>
      </c>
      <c r="L101" s="264" t="s">
        <v>89</v>
      </c>
      <c r="M101" s="264" t="s">
        <v>89</v>
      </c>
      <c r="N101" s="265" t="s">
        <v>89</v>
      </c>
      <c r="P101" s="263" t="s">
        <v>119</v>
      </c>
      <c r="Q101" s="264" t="s">
        <v>119</v>
      </c>
      <c r="R101" s="264" t="s">
        <v>89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10.301968914141399</v>
      </c>
      <c r="K102" s="243">
        <v>10.514570609425927</v>
      </c>
      <c r="L102" s="243">
        <v>3.7093451242132489</v>
      </c>
      <c r="M102" s="243">
        <v>5.3854980962527055</v>
      </c>
      <c r="N102" s="267">
        <v>5.7660086525045102</v>
      </c>
      <c r="P102" s="266">
        <v>1.3815585830986863</v>
      </c>
      <c r="Q102" s="243">
        <v>1.4594166999915337</v>
      </c>
      <c r="R102" s="243">
        <v>1.3764872792941434</v>
      </c>
      <c r="S102" s="243">
        <v>1.6152929209218383</v>
      </c>
      <c r="T102" s="267">
        <v>2.0395657725959406</v>
      </c>
    </row>
    <row r="103" spans="2:20" ht="15.75">
      <c r="B103" s="263"/>
      <c r="C103" s="264"/>
      <c r="D103" s="264"/>
      <c r="E103" s="264" t="s">
        <v>151</v>
      </c>
      <c r="F103" s="265" t="s">
        <v>151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/>
      <c r="E104" s="243">
        <v>7.3920000000000012</v>
      </c>
      <c r="F104" s="267">
        <v>7.4169999999999998</v>
      </c>
      <c r="J104" s="263" t="s">
        <v>75</v>
      </c>
      <c r="K104" s="264" t="s">
        <v>75</v>
      </c>
      <c r="L104" s="264" t="s">
        <v>119</v>
      </c>
      <c r="M104" s="264" t="s">
        <v>119</v>
      </c>
      <c r="N104" s="265" t="s">
        <v>119</v>
      </c>
      <c r="O104" s="248"/>
      <c r="P104" s="263" t="s">
        <v>75</v>
      </c>
      <c r="Q104" s="264" t="s">
        <v>75</v>
      </c>
      <c r="R104" s="264" t="s">
        <v>119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13.691092993008116</v>
      </c>
      <c r="K105" s="243">
        <v>13.459908068142507</v>
      </c>
      <c r="L105" s="243">
        <v>11.67469784960238</v>
      </c>
      <c r="M105" s="243">
        <v>10.707091070520473</v>
      </c>
      <c r="N105" s="267">
        <v>11.324713096464226</v>
      </c>
      <c r="P105" s="266">
        <v>3.3930959259716431</v>
      </c>
      <c r="Q105" s="243">
        <v>3.4733113107682607</v>
      </c>
      <c r="R105" s="243">
        <v>1.6063059910678932</v>
      </c>
      <c r="S105" s="243">
        <v>1.7716155943408018</v>
      </c>
      <c r="T105" s="267">
        <v>2.1610649680449927</v>
      </c>
    </row>
    <row r="106" spans="2:20" ht="15.75">
      <c r="B106" s="263" t="s">
        <v>152</v>
      </c>
      <c r="C106" s="264" t="s">
        <v>152</v>
      </c>
      <c r="D106" s="264" t="s">
        <v>152</v>
      </c>
      <c r="E106" s="264" t="s">
        <v>152</v>
      </c>
      <c r="F106" s="265" t="s">
        <v>152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6.0149999999999997</v>
      </c>
      <c r="C107" s="243">
        <v>6.23</v>
      </c>
      <c r="D107" s="243">
        <v>8.9049999999999994</v>
      </c>
      <c r="E107" s="243">
        <v>8.9349999999999987</v>
      </c>
      <c r="F107" s="267">
        <v>8.18</v>
      </c>
      <c r="J107" s="263" t="s">
        <v>112</v>
      </c>
      <c r="K107" s="264" t="s">
        <v>112</v>
      </c>
      <c r="L107" s="264" t="s">
        <v>75</v>
      </c>
      <c r="M107" s="264" t="s">
        <v>75</v>
      </c>
      <c r="N107" s="265" t="s">
        <v>75</v>
      </c>
      <c r="O107" s="248"/>
      <c r="P107" s="263" t="s">
        <v>112</v>
      </c>
      <c r="Q107" s="264" t="s">
        <v>112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12.323612312821174</v>
      </c>
      <c r="K108" s="243">
        <v>12.103873243871414</v>
      </c>
      <c r="L108" s="243">
        <v>14.198478020601202</v>
      </c>
      <c r="M108" s="243">
        <v>14.347264571113183</v>
      </c>
      <c r="N108" s="267">
        <v>15.23951252610993</v>
      </c>
      <c r="P108" s="266">
        <v>3.8224452506986983</v>
      </c>
      <c r="Q108" s="243">
        <v>3.9017948879154107</v>
      </c>
      <c r="R108" s="243">
        <v>3.3907244801587475</v>
      </c>
      <c r="S108" s="243">
        <v>3.6805716756307558</v>
      </c>
      <c r="T108" s="267">
        <v>3.9819582398578062</v>
      </c>
    </row>
    <row r="109" spans="2:20" ht="15.75">
      <c r="B109" s="263" t="s">
        <v>153</v>
      </c>
      <c r="C109" s="264" t="s">
        <v>153</v>
      </c>
      <c r="D109" s="264" t="s">
        <v>153</v>
      </c>
      <c r="E109" s="264" t="s">
        <v>153</v>
      </c>
      <c r="F109" s="265" t="s">
        <v>153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6.4649999999999999</v>
      </c>
      <c r="C110" s="243">
        <v>6.73</v>
      </c>
      <c r="D110" s="243">
        <v>8.4749999999999996</v>
      </c>
      <c r="E110" s="243">
        <v>8.48</v>
      </c>
      <c r="F110" s="267">
        <v>8.5449999999999999</v>
      </c>
      <c r="J110" s="263" t="s">
        <v>90</v>
      </c>
      <c r="K110" s="264" t="s">
        <v>90</v>
      </c>
      <c r="L110" s="264" t="s">
        <v>112</v>
      </c>
      <c r="M110" s="264" t="s">
        <v>112</v>
      </c>
      <c r="N110" s="265" t="s">
        <v>112</v>
      </c>
      <c r="O110" s="248"/>
      <c r="P110" s="263" t="s">
        <v>90</v>
      </c>
      <c r="Q110" s="264" t="s">
        <v>90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13.945054834786438</v>
      </c>
      <c r="K111" s="243">
        <v>13.994220475910641</v>
      </c>
      <c r="L111" s="243">
        <v>12.658690396359795</v>
      </c>
      <c r="M111" s="243">
        <v>12.786218160402679</v>
      </c>
      <c r="N111" s="267">
        <v>13.51563288861222</v>
      </c>
      <c r="P111" s="266">
        <v>4.835006945099062</v>
      </c>
      <c r="Q111" s="243">
        <v>4.9077633443934756</v>
      </c>
      <c r="R111" s="243">
        <v>3.8106993838136134</v>
      </c>
      <c r="S111" s="243">
        <v>4.1087957554652697</v>
      </c>
      <c r="T111" s="267">
        <v>4.4154368646249313</v>
      </c>
    </row>
    <row r="112" spans="2:20" ht="15.75">
      <c r="B112" s="263" t="s">
        <v>154</v>
      </c>
      <c r="C112" s="264" t="s">
        <v>154</v>
      </c>
      <c r="D112" s="264" t="s">
        <v>154</v>
      </c>
      <c r="E112" s="264" t="s">
        <v>154</v>
      </c>
      <c r="F112" s="274" t="s">
        <v>154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6.6150000000000002</v>
      </c>
      <c r="C113" s="243">
        <v>6.8800000000000008</v>
      </c>
      <c r="D113" s="243">
        <v>8.625</v>
      </c>
      <c r="E113" s="243">
        <v>8.6300000000000008</v>
      </c>
      <c r="F113" s="267">
        <v>8.6949999999999985</v>
      </c>
      <c r="J113" s="263" t="s">
        <v>91</v>
      </c>
      <c r="K113" s="264" t="s">
        <v>91</v>
      </c>
      <c r="L113" s="264" t="s">
        <v>90</v>
      </c>
      <c r="M113" s="264" t="s">
        <v>90</v>
      </c>
      <c r="N113" s="265" t="s">
        <v>90</v>
      </c>
      <c r="O113" s="248"/>
      <c r="P113" s="263" t="s">
        <v>91</v>
      </c>
      <c r="Q113" s="264" t="s">
        <v>91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11.072658264821062</v>
      </c>
      <c r="K114" s="243">
        <v>11.261137281502251</v>
      </c>
      <c r="L114" s="243">
        <v>13.910896032493905</v>
      </c>
      <c r="M114" s="243">
        <v>12.665217914928832</v>
      </c>
      <c r="N114" s="267">
        <v>11.49185235254507</v>
      </c>
      <c r="P114" s="266">
        <v>6.1019049720311411</v>
      </c>
      <c r="Q114" s="243">
        <v>6.1929478672242544</v>
      </c>
      <c r="R114" s="243">
        <v>4.8988148263631217</v>
      </c>
      <c r="S114" s="243">
        <v>5.0255693374052992</v>
      </c>
      <c r="T114" s="267">
        <v>5.3061439175645573</v>
      </c>
    </row>
    <row r="115" spans="2:20" ht="15.75">
      <c r="B115" s="263" t="s">
        <v>155</v>
      </c>
      <c r="C115" s="264" t="s">
        <v>155</v>
      </c>
      <c r="D115" s="264" t="s">
        <v>155</v>
      </c>
      <c r="E115" s="264" t="s">
        <v>155</v>
      </c>
      <c r="F115" s="274" t="s">
        <v>155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6.8650000000000002</v>
      </c>
      <c r="C116" s="243">
        <v>7.08</v>
      </c>
      <c r="D116" s="243">
        <v>8.8000000000000007</v>
      </c>
      <c r="E116" s="243">
        <v>9.0850000000000009</v>
      </c>
      <c r="F116" s="267">
        <v>9.0749999999999993</v>
      </c>
      <c r="J116" s="263" t="s">
        <v>113</v>
      </c>
      <c r="K116" s="264" t="s">
        <v>113</v>
      </c>
      <c r="L116" s="264" t="s">
        <v>91</v>
      </c>
      <c r="M116" s="264" t="s">
        <v>91</v>
      </c>
      <c r="N116" s="265" t="s">
        <v>91</v>
      </c>
      <c r="O116" s="248"/>
      <c r="P116" s="263" t="s">
        <v>113</v>
      </c>
      <c r="Q116" s="264" t="s">
        <v>113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9.3829641907892611</v>
      </c>
      <c r="K117" s="243">
        <v>9.0851032765028261</v>
      </c>
      <c r="L117" s="243">
        <v>10.837904614306556</v>
      </c>
      <c r="M117" s="243">
        <v>10.07376324335902</v>
      </c>
      <c r="N117" s="267">
        <v>9.1587372572388936</v>
      </c>
      <c r="P117" s="266">
        <v>6.7675808496794856</v>
      </c>
      <c r="Q117" s="243">
        <v>6.8513862673906516</v>
      </c>
      <c r="R117" s="243">
        <v>6.0758986903312868</v>
      </c>
      <c r="S117" s="243">
        <v>6.2917724683883405</v>
      </c>
      <c r="T117" s="267">
        <v>6.4941543441255156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114</v>
      </c>
      <c r="K119" s="264" t="s">
        <v>114</v>
      </c>
      <c r="L119" s="264" t="s">
        <v>113</v>
      </c>
      <c r="M119" s="264" t="s">
        <v>113</v>
      </c>
      <c r="N119" s="265" t="s">
        <v>113</v>
      </c>
      <c r="O119" s="248"/>
      <c r="P119" s="263" t="s">
        <v>114</v>
      </c>
      <c r="Q119" s="264" t="s">
        <v>114</v>
      </c>
      <c r="R119" s="264" t="s">
        <v>113</v>
      </c>
      <c r="S119" s="264" t="s">
        <v>113</v>
      </c>
      <c r="T119" s="265" t="s">
        <v>113</v>
      </c>
    </row>
    <row r="120" spans="2:20" ht="15.75">
      <c r="J120" s="266">
        <v>7.4513068375477625</v>
      </c>
      <c r="K120" s="243">
        <v>7.5835837677276992</v>
      </c>
      <c r="L120" s="243">
        <v>8.3253040319622489</v>
      </c>
      <c r="M120" s="243">
        <v>8.5944608428233771</v>
      </c>
      <c r="N120" s="267">
        <v>8.1804958594782988</v>
      </c>
      <c r="P120" s="266">
        <v>6.9299888184409486</v>
      </c>
      <c r="Q120" s="243">
        <v>7.009270818736173</v>
      </c>
      <c r="R120" s="243">
        <v>6.188020408353208</v>
      </c>
      <c r="S120" s="243">
        <v>6.9188147027520595</v>
      </c>
      <c r="T120" s="267">
        <v>7.1612764741532748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115</v>
      </c>
      <c r="K122" s="264" t="s">
        <v>115</v>
      </c>
      <c r="L122" s="264" t="s">
        <v>114</v>
      </c>
      <c r="M122" s="264" t="s">
        <v>114</v>
      </c>
      <c r="N122" s="265" t="s">
        <v>114</v>
      </c>
      <c r="O122" s="248"/>
      <c r="P122" s="263" t="s">
        <v>115</v>
      </c>
      <c r="Q122" s="264" t="s">
        <v>115</v>
      </c>
      <c r="R122" s="264" t="s">
        <v>114</v>
      </c>
      <c r="S122" s="264" t="s">
        <v>114</v>
      </c>
      <c r="T122" s="265" t="s">
        <v>114</v>
      </c>
    </row>
    <row r="123" spans="2:20" ht="15.75">
      <c r="J123" s="266">
        <v>6.1658608216060005</v>
      </c>
      <c r="K123" s="243">
        <v>6.3562410165825449</v>
      </c>
      <c r="L123" s="243">
        <v>7.4501452476067413</v>
      </c>
      <c r="M123" s="243">
        <v>7.3599698052936215</v>
      </c>
      <c r="N123" s="267">
        <v>7.0375181787263559</v>
      </c>
      <c r="P123" s="266">
        <v>7.0661369003462413</v>
      </c>
      <c r="Q123" s="243">
        <v>7.2094290248681618</v>
      </c>
      <c r="R123" s="243">
        <v>6.7883320541080439</v>
      </c>
      <c r="S123" s="243">
        <v>7.2945260631572264</v>
      </c>
      <c r="T123" s="267">
        <v>7.508886082715164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116</v>
      </c>
      <c r="K125" s="264" t="s">
        <v>116</v>
      </c>
      <c r="L125" s="264" t="s">
        <v>115</v>
      </c>
      <c r="M125" s="264" t="s">
        <v>115</v>
      </c>
      <c r="N125" s="265" t="s">
        <v>115</v>
      </c>
      <c r="O125" s="248"/>
      <c r="P125" s="263" t="s">
        <v>116</v>
      </c>
      <c r="Q125" s="264" t="s">
        <v>116</v>
      </c>
      <c r="R125" s="264" t="s">
        <v>115</v>
      </c>
      <c r="S125" s="264" t="s">
        <v>115</v>
      </c>
      <c r="T125" s="265" t="s">
        <v>115</v>
      </c>
    </row>
    <row r="126" spans="2:20" ht="15.75">
      <c r="J126" s="266">
        <v>6.6947734771523395</v>
      </c>
      <c r="K126" s="243">
        <v>6.4918223949297289</v>
      </c>
      <c r="L126" s="243">
        <v>6.366278602537637</v>
      </c>
      <c r="M126" s="243">
        <v>6.2557022198508729</v>
      </c>
      <c r="N126" s="267">
        <v>5.969782378680506</v>
      </c>
      <c r="P126" s="266">
        <v>7.3805028231435621</v>
      </c>
      <c r="Q126" s="243">
        <v>7.503932875913609</v>
      </c>
      <c r="R126" s="243">
        <v>6.9513225045463862</v>
      </c>
      <c r="S126" s="243">
        <v>7.5016798325834975</v>
      </c>
      <c r="T126" s="267">
        <v>7.8077925439331146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120</v>
      </c>
      <c r="K128" s="264" t="s">
        <v>120</v>
      </c>
      <c r="L128" s="264" t="s">
        <v>116</v>
      </c>
      <c r="M128" s="264" t="s">
        <v>116</v>
      </c>
      <c r="N128" s="265" t="s">
        <v>116</v>
      </c>
      <c r="O128" s="248"/>
      <c r="P128" s="263" t="s">
        <v>120</v>
      </c>
      <c r="Q128" s="264" t="s">
        <v>120</v>
      </c>
      <c r="R128" s="264" t="s">
        <v>116</v>
      </c>
      <c r="S128" s="264" t="s">
        <v>116</v>
      </c>
      <c r="T128" s="265" t="s">
        <v>116</v>
      </c>
    </row>
    <row r="129" spans="10:20" ht="15.75">
      <c r="J129" s="266">
        <v>5.2750159373779946</v>
      </c>
      <c r="K129" s="243">
        <v>5.5325825147203433</v>
      </c>
      <c r="L129" s="243">
        <v>6.7869158233982425</v>
      </c>
      <c r="M129" s="243">
        <v>7.3267999907831394</v>
      </c>
      <c r="N129" s="267">
        <v>6.9860785043402984</v>
      </c>
      <c r="P129" s="266">
        <v>7.0223542832884531</v>
      </c>
      <c r="Q129" s="243">
        <v>7.241543696815949</v>
      </c>
      <c r="R129" s="243">
        <v>6.8967961560360465</v>
      </c>
      <c r="S129" s="243">
        <v>7.9570249413873038</v>
      </c>
      <c r="T129" s="267">
        <v>8.1484111608194247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147</v>
      </c>
      <c r="K131" s="264" t="s">
        <v>147</v>
      </c>
      <c r="L131" s="264" t="s">
        <v>147</v>
      </c>
      <c r="M131" s="264" t="s">
        <v>147</v>
      </c>
      <c r="N131" s="265" t="s">
        <v>147</v>
      </c>
      <c r="O131" s="248"/>
      <c r="P131" s="263" t="s">
        <v>147</v>
      </c>
      <c r="Q131" s="264" t="s">
        <v>147</v>
      </c>
      <c r="R131" s="264" t="s">
        <v>147</v>
      </c>
      <c r="S131" s="264" t="s">
        <v>147</v>
      </c>
      <c r="T131" s="265" t="s">
        <v>147</v>
      </c>
    </row>
    <row r="132" spans="10:20" ht="15.75">
      <c r="J132" s="266">
        <v>0.93253164118466503</v>
      </c>
      <c r="K132" s="243">
        <v>0.91219362601380882</v>
      </c>
      <c r="L132" s="243">
        <v>1.0481961099815773</v>
      </c>
      <c r="M132" s="243">
        <v>0.95337603056491649</v>
      </c>
      <c r="N132" s="267">
        <v>1.0110881566962151</v>
      </c>
      <c r="P132" s="266">
        <v>2.1051667720229519</v>
      </c>
      <c r="Q132" s="243">
        <v>2.1812620438171697</v>
      </c>
      <c r="R132" s="243">
        <v>2.2185162509867902</v>
      </c>
      <c r="S132" s="243">
        <v>2.4536596497761751</v>
      </c>
      <c r="T132" s="267">
        <v>2.8158834474388836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148</v>
      </c>
      <c r="K134" s="264" t="s">
        <v>148</v>
      </c>
      <c r="L134" s="264" t="s">
        <v>148</v>
      </c>
      <c r="M134" s="264" t="s">
        <v>148</v>
      </c>
      <c r="N134" s="265" t="s">
        <v>148</v>
      </c>
      <c r="O134" s="248"/>
      <c r="P134" s="263" t="s">
        <v>148</v>
      </c>
      <c r="Q134" s="264" t="s">
        <v>148</v>
      </c>
      <c r="R134" s="264" t="s">
        <v>148</v>
      </c>
      <c r="S134" s="264" t="s">
        <v>148</v>
      </c>
      <c r="T134" s="265" t="s">
        <v>148</v>
      </c>
    </row>
    <row r="135" spans="10:20" ht="15.75">
      <c r="J135" s="266">
        <v>1.0542121441741257</v>
      </c>
      <c r="K135" s="243">
        <v>1.0317237221850408</v>
      </c>
      <c r="L135" s="243">
        <v>1.1355943106234647</v>
      </c>
      <c r="M135" s="243">
        <v>1.0817723623168887</v>
      </c>
      <c r="N135" s="267">
        <v>1.1453668921343312</v>
      </c>
      <c r="P135" s="266">
        <v>1.8651539660792582</v>
      </c>
      <c r="Q135" s="243">
        <v>1.9423987173250039</v>
      </c>
      <c r="R135" s="243">
        <v>2.0827645844959539</v>
      </c>
      <c r="S135" s="243">
        <v>2.2196002424840557</v>
      </c>
      <c r="T135" s="267">
        <v>2.5865614729230986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149</v>
      </c>
      <c r="K137" s="264" t="s">
        <v>149</v>
      </c>
      <c r="L137" s="264" t="s">
        <v>149</v>
      </c>
      <c r="M137" s="264" t="s">
        <v>149</v>
      </c>
      <c r="N137" s="265" t="s">
        <v>150</v>
      </c>
      <c r="O137" s="248"/>
      <c r="P137" s="263" t="s">
        <v>149</v>
      </c>
      <c r="Q137" s="264" t="s">
        <v>149</v>
      </c>
      <c r="R137" s="264" t="s">
        <v>149</v>
      </c>
      <c r="S137" s="264" t="s">
        <v>149</v>
      </c>
      <c r="T137" s="265" t="s">
        <v>150</v>
      </c>
    </row>
    <row r="138" spans="10:20" ht="15.75">
      <c r="J138" s="266">
        <v>0.18276988898566121</v>
      </c>
      <c r="K138" s="243">
        <v>0.17856354698253099</v>
      </c>
      <c r="L138" s="243">
        <v>0.19363827664595046</v>
      </c>
      <c r="M138" s="243">
        <v>0.18347433674546146</v>
      </c>
      <c r="N138" s="267">
        <v>0.75059207557122898</v>
      </c>
      <c r="P138" s="266">
        <v>2.7673150121244183</v>
      </c>
      <c r="Q138" s="243">
        <v>2.8419439006811853</v>
      </c>
      <c r="R138" s="243">
        <v>2.966154836633585</v>
      </c>
      <c r="S138" s="243">
        <v>3.0766447595296684</v>
      </c>
      <c r="T138" s="267">
        <v>1.0221221701640755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/>
      <c r="M140" s="264" t="s">
        <v>151</v>
      </c>
      <c r="N140" s="265" t="s">
        <v>151</v>
      </c>
      <c r="O140" s="248"/>
      <c r="P140" s="263"/>
      <c r="Q140" s="264"/>
      <c r="R140" s="264"/>
      <c r="S140" s="264" t="s">
        <v>151</v>
      </c>
      <c r="T140" s="265" t="s">
        <v>151</v>
      </c>
    </row>
    <row r="141" spans="10:20" ht="15.75">
      <c r="J141" s="266"/>
      <c r="K141" s="243"/>
      <c r="L141" s="243"/>
      <c r="M141" s="243">
        <v>0.6943564833883874</v>
      </c>
      <c r="N141" s="267">
        <v>0.7402043913073757</v>
      </c>
      <c r="P141" s="266"/>
      <c r="Q141" s="243"/>
      <c r="R141" s="243"/>
      <c r="S141" s="243">
        <v>1.1518883251092191</v>
      </c>
      <c r="T141" s="267">
        <v>1.5739053835680574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152</v>
      </c>
      <c r="K143" s="264" t="s">
        <v>152</v>
      </c>
      <c r="L143" s="264" t="s">
        <v>152</v>
      </c>
      <c r="M143" s="264" t="s">
        <v>152</v>
      </c>
      <c r="N143" s="265" t="s">
        <v>152</v>
      </c>
      <c r="O143" s="248"/>
      <c r="P143" s="263" t="s">
        <v>152</v>
      </c>
      <c r="Q143" s="264" t="s">
        <v>152</v>
      </c>
      <c r="R143" s="264" t="s">
        <v>152</v>
      </c>
      <c r="S143" s="264" t="s">
        <v>152</v>
      </c>
      <c r="T143" s="265" t="s">
        <v>152</v>
      </c>
    </row>
    <row r="144" spans="10:20" ht="15.75">
      <c r="J144" s="266">
        <v>0.21823928892608377</v>
      </c>
      <c r="K144" s="243">
        <v>0.21397974374666373</v>
      </c>
      <c r="L144" s="243">
        <v>0.23518865486501292</v>
      </c>
      <c r="M144" s="243">
        <v>0.22359440692740853</v>
      </c>
      <c r="N144" s="267">
        <v>0.23847811383196754</v>
      </c>
      <c r="P144" s="266">
        <v>1.2016689136806968</v>
      </c>
      <c r="Q144" s="243">
        <v>1.2798208428185778</v>
      </c>
      <c r="R144" s="243">
        <v>1.3695479640211516</v>
      </c>
      <c r="S144" s="243">
        <v>1.6073200531004608</v>
      </c>
      <c r="T144" s="267">
        <v>2.0286856858809479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153</v>
      </c>
      <c r="K146" s="264" t="s">
        <v>153</v>
      </c>
      <c r="L146" s="264" t="s">
        <v>153</v>
      </c>
      <c r="M146" s="264" t="s">
        <v>153</v>
      </c>
      <c r="N146" s="265" t="s">
        <v>153</v>
      </c>
      <c r="O146" s="248"/>
      <c r="P146" s="263" t="s">
        <v>153</v>
      </c>
      <c r="Q146" s="264" t="s">
        <v>153</v>
      </c>
      <c r="R146" s="264" t="s">
        <v>153</v>
      </c>
      <c r="S146" s="264" t="s">
        <v>153</v>
      </c>
      <c r="T146" s="265" t="s">
        <v>153</v>
      </c>
    </row>
    <row r="147" spans="10:20" ht="15.75">
      <c r="J147" s="266">
        <v>0.53174385725867168</v>
      </c>
      <c r="K147" s="243">
        <v>0.52082777150349679</v>
      </c>
      <c r="L147" s="243">
        <v>0.60898089784596665</v>
      </c>
      <c r="M147" s="243">
        <v>0.55775775702632502</v>
      </c>
      <c r="N147" s="267">
        <v>0.59266374874350247</v>
      </c>
      <c r="P147" s="266">
        <v>1.2258995703140565</v>
      </c>
      <c r="Q147" s="243">
        <v>1.3030601427987589</v>
      </c>
      <c r="R147" s="243">
        <v>1.3846318209702242</v>
      </c>
      <c r="S147" s="243">
        <v>1.6244230076739945</v>
      </c>
      <c r="T147" s="267">
        <v>2.01905683607343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154</v>
      </c>
      <c r="K149" s="264" t="s">
        <v>154</v>
      </c>
      <c r="L149" s="264" t="s">
        <v>154</v>
      </c>
      <c r="M149" s="264" t="s">
        <v>154</v>
      </c>
      <c r="N149" s="265" t="s">
        <v>154</v>
      </c>
      <c r="O149" s="248"/>
      <c r="P149" s="263" t="s">
        <v>154</v>
      </c>
      <c r="Q149" s="264" t="s">
        <v>154</v>
      </c>
      <c r="R149" s="264" t="s">
        <v>154</v>
      </c>
      <c r="S149" s="264" t="s">
        <v>154</v>
      </c>
      <c r="T149" s="265" t="s">
        <v>154</v>
      </c>
    </row>
    <row r="150" spans="10:20" ht="15.75">
      <c r="J150" s="266">
        <v>0.38112652639906336</v>
      </c>
      <c r="K150" s="243">
        <v>0.37293023753484977</v>
      </c>
      <c r="L150" s="243">
        <v>0.4124192933484731</v>
      </c>
      <c r="M150" s="243">
        <v>0.39655606911776009</v>
      </c>
      <c r="N150" s="267">
        <v>0.42065142177396836</v>
      </c>
      <c r="P150" s="266">
        <v>1.558027010621323</v>
      </c>
      <c r="Q150" s="243">
        <v>1.6344872060303772</v>
      </c>
      <c r="R150" s="243">
        <v>1.7773956028533038</v>
      </c>
      <c r="S150" s="243">
        <v>1.931685324360467</v>
      </c>
      <c r="T150" s="267">
        <v>2.3091956710637409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155</v>
      </c>
      <c r="K152" s="237" t="s">
        <v>155</v>
      </c>
      <c r="L152" s="237" t="s">
        <v>155</v>
      </c>
      <c r="M152" s="237" t="s">
        <v>155</v>
      </c>
      <c r="N152" s="238" t="s">
        <v>155</v>
      </c>
      <c r="O152" s="248"/>
      <c r="P152" s="236" t="s">
        <v>155</v>
      </c>
      <c r="Q152" s="237" t="s">
        <v>155</v>
      </c>
      <c r="R152" s="237" t="s">
        <v>155</v>
      </c>
      <c r="S152" s="237" t="s">
        <v>155</v>
      </c>
      <c r="T152" s="238" t="s">
        <v>155</v>
      </c>
    </row>
    <row r="153" spans="10:20" ht="15.75">
      <c r="J153" s="266">
        <v>0.39506806902017533</v>
      </c>
      <c r="K153" s="243">
        <v>0.38673870271772165</v>
      </c>
      <c r="L153" s="243">
        <v>0.44732671360760284</v>
      </c>
      <c r="M153" s="243">
        <v>0.40712663858494641</v>
      </c>
      <c r="N153" s="267">
        <v>0.4306235052411036</v>
      </c>
      <c r="P153" s="266">
        <v>1.6316272172248085</v>
      </c>
      <c r="Q153" s="243">
        <v>1.7088261047465887</v>
      </c>
      <c r="R153" s="243">
        <v>1.771576031017434</v>
      </c>
      <c r="S153" s="243">
        <v>2.0062545396536988</v>
      </c>
      <c r="T153" s="267">
        <v>2.3885728247525622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7" t="str">
        <f>"IJG Money Market Index [average returns] -as at "&amp; TEXT(Map!$N$16, " mmmm yyyy")</f>
        <v>IJG Money Market Index [average returns] -as at  June 2020</v>
      </c>
      <c r="C4" s="478"/>
      <c r="D4" s="478"/>
      <c r="E4" s="478"/>
      <c r="F4" s="478"/>
      <c r="G4" s="479"/>
      <c r="I4" s="480" t="str">
        <f>"IJG Money Market Index Performance [average returns, %] -as at "&amp; TEXT(Map!$N$16, " mmmm yyyy")</f>
        <v>IJG Money Market Index Performance [average returns, %] -as at  June 2020</v>
      </c>
      <c r="J4" s="481"/>
      <c r="K4" s="481"/>
      <c r="L4" s="481"/>
      <c r="M4" s="481"/>
      <c r="N4" s="481"/>
      <c r="O4" s="481"/>
      <c r="P4" s="482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216.37770139127022</v>
      </c>
      <c r="D6" s="290">
        <v>215.35464426108436</v>
      </c>
      <c r="E6" s="290">
        <v>213.0976698939192</v>
      </c>
      <c r="F6" s="290">
        <v>209.52224897737372</v>
      </c>
      <c r="G6" s="291">
        <v>202.19450911467004</v>
      </c>
      <c r="I6" s="292" t="s">
        <v>38</v>
      </c>
      <c r="J6" s="293">
        <v>0.4750569153946671</v>
      </c>
      <c r="K6" s="293">
        <v>1.53921509277124</v>
      </c>
      <c r="L6" s="293">
        <v>3.2719448399185724</v>
      </c>
      <c r="M6" s="293">
        <v>7.014627814920793</v>
      </c>
      <c r="N6" s="293">
        <v>3.2719448399185724</v>
      </c>
      <c r="O6" s="293">
        <v>7.5899431867059608</v>
      </c>
      <c r="P6" s="294">
        <v>7.5800222752218316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183.34947214426134</v>
      </c>
      <c r="D8" s="290">
        <v>182.90269300240925</v>
      </c>
      <c r="E8" s="290">
        <v>181.71653615628605</v>
      </c>
      <c r="F8" s="290">
        <v>179.26025639463754</v>
      </c>
      <c r="G8" s="291">
        <v>174.29857373663305</v>
      </c>
      <c r="I8" s="292" t="s">
        <v>39</v>
      </c>
      <c r="J8" s="293">
        <v>0.24427149459533837</v>
      </c>
      <c r="K8" s="293">
        <v>0.89861716633805599</v>
      </c>
      <c r="L8" s="293">
        <v>2.2811613861700053</v>
      </c>
      <c r="M8" s="293">
        <v>5.1927552897273355</v>
      </c>
      <c r="N8" s="293">
        <v>2.2811613861700053</v>
      </c>
      <c r="O8" s="293">
        <v>5.5726368031837836</v>
      </c>
      <c r="P8" s="294">
        <v>5.5164253140227437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207.91297597804652</v>
      </c>
      <c r="D10" s="290">
        <v>207.06520724713667</v>
      </c>
      <c r="E10" s="290">
        <v>205.00507189639083</v>
      </c>
      <c r="F10" s="290">
        <v>201.66772252998433</v>
      </c>
      <c r="G10" s="291">
        <v>194.86302013493849</v>
      </c>
      <c r="I10" s="292" t="s">
        <v>40</v>
      </c>
      <c r="J10" s="293">
        <v>0.40942113944715253</v>
      </c>
      <c r="K10" s="293">
        <v>1.4184547020013927</v>
      </c>
      <c r="L10" s="293">
        <v>3.096803677709814</v>
      </c>
      <c r="M10" s="293">
        <v>6.6969894206049041</v>
      </c>
      <c r="N10" s="293">
        <v>3.096803677709814</v>
      </c>
      <c r="O10" s="293">
        <v>7.151393261195671</v>
      </c>
      <c r="P10" s="294">
        <v>8.1892879799909224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217.11270351196583</v>
      </c>
      <c r="D12" s="290">
        <v>216.0304230187931</v>
      </c>
      <c r="E12" s="290">
        <v>213.6562658212122</v>
      </c>
      <c r="F12" s="290">
        <v>210.03200087320801</v>
      </c>
      <c r="G12" s="291">
        <v>202.61002727183464</v>
      </c>
      <c r="I12" s="292" t="s">
        <v>41</v>
      </c>
      <c r="J12" s="293">
        <v>0.50098522145585189</v>
      </c>
      <c r="K12" s="293">
        <v>1.61775629535994</v>
      </c>
      <c r="L12" s="293">
        <v>3.3712494330958132</v>
      </c>
      <c r="M12" s="293">
        <v>7.1579262070151417</v>
      </c>
      <c r="N12" s="293">
        <v>3.3712494330958132</v>
      </c>
      <c r="O12" s="293">
        <v>8.7061901728055613</v>
      </c>
      <c r="P12" s="294">
        <v>8.1038903225197245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226.96679288089172</v>
      </c>
      <c r="D14" s="290">
        <v>225.68715845661686</v>
      </c>
      <c r="E14" s="290">
        <v>222.97805317447538</v>
      </c>
      <c r="F14" s="290">
        <v>218.83639548511832</v>
      </c>
      <c r="G14" s="291">
        <v>210.42469304638746</v>
      </c>
      <c r="I14" s="292" t="s">
        <v>53</v>
      </c>
      <c r="J14" s="293">
        <v>0.56699478739763443</v>
      </c>
      <c r="K14" s="293">
        <v>1.7888485658699604</v>
      </c>
      <c r="L14" s="293">
        <v>3.7152857401758332</v>
      </c>
      <c r="M14" s="293">
        <v>7.8612921302242844</v>
      </c>
      <c r="N14" s="293">
        <v>3.7152857401758332</v>
      </c>
      <c r="O14" s="293">
        <v>9.2077397111889105</v>
      </c>
      <c r="P14" s="294">
        <v>8.6019435887947804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216.88187800791195</v>
      </c>
      <c r="D16" s="290">
        <v>215.80057953918313</v>
      </c>
      <c r="E16" s="290">
        <v>213.43373274541844</v>
      </c>
      <c r="F16" s="290">
        <v>209.69369911118267</v>
      </c>
      <c r="G16" s="291">
        <v>202.09413768587555</v>
      </c>
      <c r="I16" s="292" t="s">
        <v>54</v>
      </c>
      <c r="J16" s="293">
        <v>0.5010637464634371</v>
      </c>
      <c r="K16" s="293">
        <v>1.6155577743685035</v>
      </c>
      <c r="L16" s="293">
        <v>3.427942244901705</v>
      </c>
      <c r="M16" s="293">
        <v>7.3172534796737576</v>
      </c>
      <c r="N16" s="293">
        <v>3.427942244901705</v>
      </c>
      <c r="O16" s="293">
        <v>6.6494592326538537</v>
      </c>
      <c r="P16" s="294">
        <v>7.2045146294244189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217.84895815803173</v>
      </c>
      <c r="D18" s="290">
        <v>216.81054160867458</v>
      </c>
      <c r="E18" s="290">
        <v>214.28004362119486</v>
      </c>
      <c r="F18" s="290">
        <v>210.3923262553196</v>
      </c>
      <c r="G18" s="291">
        <v>202.87376845483485</v>
      </c>
      <c r="I18" s="292" t="s">
        <v>43</v>
      </c>
      <c r="J18" s="293">
        <v>0.47895113477987028</v>
      </c>
      <c r="K18" s="293">
        <v>1.6655375258117999</v>
      </c>
      <c r="L18" s="293">
        <v>3.5441558327860445</v>
      </c>
      <c r="M18" s="293">
        <v>7.3815307997942448</v>
      </c>
      <c r="N18" s="293">
        <v>3.5441558327860445</v>
      </c>
      <c r="O18" s="293">
        <v>7.7764947991172395</v>
      </c>
      <c r="P18" s="294">
        <v>7.7612110475617779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223.59650783347959</v>
      </c>
      <c r="D20" s="290">
        <v>222.37385035410139</v>
      </c>
      <c r="E20" s="290">
        <v>219.72464799424966</v>
      </c>
      <c r="F20" s="290">
        <v>215.77631452717887</v>
      </c>
      <c r="G20" s="291">
        <v>207.79895223485173</v>
      </c>
      <c r="I20" s="292" t="s">
        <v>44</v>
      </c>
      <c r="J20" s="293">
        <v>0.54982070842919395</v>
      </c>
      <c r="K20" s="293">
        <v>1.7621417872660583</v>
      </c>
      <c r="L20" s="293">
        <v>3.624213029792811</v>
      </c>
      <c r="M20" s="293">
        <v>7.6023268783250053</v>
      </c>
      <c r="N20" s="293">
        <v>3.624213029792811</v>
      </c>
      <c r="O20" s="293">
        <v>8.0556852113601316</v>
      </c>
      <c r="P20" s="294">
        <v>8.0482958092953147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221.8446528634893</v>
      </c>
      <c r="D22" s="290">
        <v>220.81945873967535</v>
      </c>
      <c r="E22" s="290">
        <v>218.62316514222786</v>
      </c>
      <c r="F22" s="290">
        <v>215.1621538967205</v>
      </c>
      <c r="G22" s="291">
        <v>207.85110550327792</v>
      </c>
      <c r="I22" s="292" t="s">
        <v>45</v>
      </c>
      <c r="J22" s="293">
        <v>0.46426801771239923</v>
      </c>
      <c r="K22" s="293">
        <v>1.4735344807425443</v>
      </c>
      <c r="L22" s="293">
        <v>3.1057966495243727</v>
      </c>
      <c r="M22" s="293">
        <v>6.7324863759219644</v>
      </c>
      <c r="N22" s="293">
        <v>3.1057966495243727</v>
      </c>
      <c r="O22" s="293">
        <v>7.6398806325099544</v>
      </c>
      <c r="P22" s="294">
        <v>7.7102225753980846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216.09729407393425</v>
      </c>
      <c r="D24" s="301">
        <v>215.11377226868126</v>
      </c>
      <c r="E24" s="301">
        <v>212.92997862717579</v>
      </c>
      <c r="F24" s="301">
        <v>209.46294731521479</v>
      </c>
      <c r="G24" s="302">
        <v>202.33014127452006</v>
      </c>
      <c r="I24" s="303" t="s">
        <v>55</v>
      </c>
      <c r="J24" s="304">
        <v>0.45721005906798062</v>
      </c>
      <c r="K24" s="304">
        <v>1.4874915534107025</v>
      </c>
      <c r="L24" s="304">
        <v>3.1673128081863622</v>
      </c>
      <c r="M24" s="304">
        <v>6.804301481080377</v>
      </c>
      <c r="N24" s="304">
        <v>3.1673128081863622</v>
      </c>
      <c r="O24" s="304">
        <v>7.481728997433601</v>
      </c>
      <c r="P24" s="305">
        <v>7.5028685061673484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June 2020</v>
      </c>
      <c r="C27" s="308"/>
      <c r="D27" s="308"/>
      <c r="E27" s="308"/>
      <c r="F27" s="308"/>
      <c r="G27" s="309"/>
      <c r="I27" s="480" t="str">
        <f>"IJG Money Market Index Performance [single returns, %] -as at "&amp; TEXT(Map!$N$16, " mmmm yyyy")</f>
        <v>IJG Money Market Index Performance [single returns, %] -as at  June 2020</v>
      </c>
      <c r="J27" s="481"/>
      <c r="K27" s="481"/>
      <c r="L27" s="481"/>
      <c r="M27" s="481"/>
      <c r="N27" s="481"/>
      <c r="O27" s="481"/>
      <c r="P27" s="482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213.83736293068009</v>
      </c>
      <c r="D29" s="290">
        <v>213.10110639605082</v>
      </c>
      <c r="E29" s="290">
        <v>211.34537199030876</v>
      </c>
      <c r="F29" s="290">
        <v>207.91730493906607</v>
      </c>
      <c r="G29" s="291">
        <v>201.08714553927254</v>
      </c>
      <c r="I29" s="314" t="s">
        <v>38</v>
      </c>
      <c r="J29" s="293">
        <v>0.34549634541123364</v>
      </c>
      <c r="K29" s="293">
        <v>1.1791083556282445</v>
      </c>
      <c r="L29" s="293">
        <v>2.8473137401184623</v>
      </c>
      <c r="M29" s="293">
        <v>6.3406426886284617</v>
      </c>
      <c r="N29" s="293">
        <v>2.8473137401184623</v>
      </c>
      <c r="O29" s="293">
        <v>7.2139466628184712</v>
      </c>
      <c r="P29" s="294">
        <v>7.5132957072960194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183.34947214426134</v>
      </c>
      <c r="D31" s="290">
        <v>182.90269300240925</v>
      </c>
      <c r="E31" s="290">
        <v>181.71653615628605</v>
      </c>
      <c r="F31" s="290">
        <v>179.26025639463754</v>
      </c>
      <c r="G31" s="291">
        <v>174.29857373663305</v>
      </c>
      <c r="I31" s="314" t="s">
        <v>39</v>
      </c>
      <c r="J31" s="293">
        <v>0.24427149459533837</v>
      </c>
      <c r="K31" s="293">
        <v>0.89861716633805599</v>
      </c>
      <c r="L31" s="293">
        <v>2.2811613861700053</v>
      </c>
      <c r="M31" s="293">
        <v>5.1927552897273355</v>
      </c>
      <c r="N31" s="293">
        <v>2.2811613861700053</v>
      </c>
      <c r="O31" s="293">
        <v>5.5726368031837836</v>
      </c>
      <c r="P31" s="294">
        <v>5.5164253140227437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206.32437564610208</v>
      </c>
      <c r="D33" s="290">
        <v>205.63419908666108</v>
      </c>
      <c r="E33" s="290">
        <v>203.94974874662307</v>
      </c>
      <c r="F33" s="290">
        <v>200.69346449864793</v>
      </c>
      <c r="G33" s="291">
        <v>194.02401829683549</v>
      </c>
      <c r="I33" s="314" t="s">
        <v>40</v>
      </c>
      <c r="J33" s="293">
        <v>0.33563315951650186</v>
      </c>
      <c r="K33" s="293">
        <v>1.1643196003291667</v>
      </c>
      <c r="L33" s="293">
        <v>2.8057272126527533</v>
      </c>
      <c r="M33" s="293">
        <v>6.3396055072152846</v>
      </c>
      <c r="N33" s="293">
        <v>2.8057272126527533</v>
      </c>
      <c r="O33" s="293">
        <v>7.0044993274098299</v>
      </c>
      <c r="P33" s="294">
        <v>7.1296455275512427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214.71329363202173</v>
      </c>
      <c r="D35" s="290">
        <v>213.96857974603913</v>
      </c>
      <c r="E35" s="290">
        <v>212.09989443392664</v>
      </c>
      <c r="F35" s="290">
        <v>208.52671824729364</v>
      </c>
      <c r="G35" s="291">
        <v>201.41284152379123</v>
      </c>
      <c r="I35" s="314" t="s">
        <v>41</v>
      </c>
      <c r="J35" s="293">
        <v>0.3480482446845734</v>
      </c>
      <c r="K35" s="293">
        <v>1.2321548792233017</v>
      </c>
      <c r="L35" s="293">
        <v>2.9668022576327058</v>
      </c>
      <c r="M35" s="293">
        <v>6.6035770150531414</v>
      </c>
      <c r="N35" s="293">
        <v>2.9668022576327058</v>
      </c>
      <c r="O35" s="293">
        <v>7.3472716509165759</v>
      </c>
      <c r="P35" s="294">
        <v>7.5733452149981728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224.27166646394818</v>
      </c>
      <c r="D37" s="290">
        <v>223.44308058633507</v>
      </c>
      <c r="E37" s="290">
        <v>221.37698439586745</v>
      </c>
      <c r="F37" s="290">
        <v>217.45771055273059</v>
      </c>
      <c r="G37" s="291">
        <v>209.58947754857164</v>
      </c>
      <c r="I37" s="314" t="s">
        <v>53</v>
      </c>
      <c r="J37" s="293">
        <v>0.37082637575476252</v>
      </c>
      <c r="K37" s="293">
        <v>1.3075804045213912</v>
      </c>
      <c r="L37" s="293">
        <v>3.1334625449233267</v>
      </c>
      <c r="M37" s="293">
        <v>7.0052128031923733</v>
      </c>
      <c r="N37" s="293">
        <v>3.1334625449233267</v>
      </c>
      <c r="O37" s="293">
        <v>7.822189008619107</v>
      </c>
      <c r="P37" s="294">
        <v>8.1286976788933263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214.89954404227228</v>
      </c>
      <c r="D39" s="290">
        <v>214.15317127074076</v>
      </c>
      <c r="E39" s="290">
        <v>212.28549591066715</v>
      </c>
      <c r="F39" s="290">
        <v>208.70152377903466</v>
      </c>
      <c r="G39" s="291">
        <v>201.48766376148302</v>
      </c>
      <c r="I39" s="314" t="s">
        <v>56</v>
      </c>
      <c r="J39" s="293">
        <v>0.34852286664852627</v>
      </c>
      <c r="K39" s="293">
        <v>1.231383293706112</v>
      </c>
      <c r="L39" s="293">
        <v>2.9698011547821146</v>
      </c>
      <c r="M39" s="293">
        <v>6.6564275104534332</v>
      </c>
      <c r="N39" s="293">
        <v>2.9698011547821146</v>
      </c>
      <c r="O39" s="293">
        <v>7.3840333903039124</v>
      </c>
      <c r="P39" s="294">
        <v>7.6174920894165998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216.29789086740467</v>
      </c>
      <c r="D41" s="290">
        <v>215.50225902896565</v>
      </c>
      <c r="E41" s="290">
        <v>213.43799822109222</v>
      </c>
      <c r="F41" s="290">
        <v>209.50303593415242</v>
      </c>
      <c r="G41" s="291">
        <v>202.07875895517861</v>
      </c>
      <c r="I41" s="314" t="s">
        <v>43</v>
      </c>
      <c r="J41" s="293">
        <v>0.36919883903958617</v>
      </c>
      <c r="K41" s="293">
        <v>1.3399172922105462</v>
      </c>
      <c r="L41" s="293">
        <v>3.2433205098697959</v>
      </c>
      <c r="M41" s="293">
        <v>7.0364307390564873</v>
      </c>
      <c r="N41" s="293">
        <v>3.2433205098697959</v>
      </c>
      <c r="O41" s="293">
        <v>7.6176691012609377</v>
      </c>
      <c r="P41" s="294">
        <v>7.7272433607348923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221.21242144672033</v>
      </c>
      <c r="D43" s="290">
        <v>220.37140403213436</v>
      </c>
      <c r="E43" s="290">
        <v>218.21826827642613</v>
      </c>
      <c r="F43" s="290">
        <v>214.22422072841761</v>
      </c>
      <c r="G43" s="291">
        <v>206.53496007373874</v>
      </c>
      <c r="I43" s="314" t="s">
        <v>44</v>
      </c>
      <c r="J43" s="293">
        <v>0.38163636442745119</v>
      </c>
      <c r="K43" s="293">
        <v>1.3720909775076118</v>
      </c>
      <c r="L43" s="293">
        <v>3.2620964588135903</v>
      </c>
      <c r="M43" s="293">
        <v>7.1065263564780157</v>
      </c>
      <c r="N43" s="293">
        <v>3.2620964588135903</v>
      </c>
      <c r="O43" s="293">
        <v>7.7924487669717823</v>
      </c>
      <c r="P43" s="294">
        <v>8.009297616563483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217.03274646850363</v>
      </c>
      <c r="D45" s="290">
        <v>216.28523895710279</v>
      </c>
      <c r="E45" s="290">
        <v>214.75180912898136</v>
      </c>
      <c r="F45" s="290">
        <v>211.5937457484192</v>
      </c>
      <c r="G45" s="291">
        <v>205.27269542970993</v>
      </c>
      <c r="I45" s="314" t="s">
        <v>45</v>
      </c>
      <c r="J45" s="293">
        <v>0.34561189427684269</v>
      </c>
      <c r="K45" s="293">
        <v>1.0621271824314826</v>
      </c>
      <c r="L45" s="293">
        <v>2.5704921952425241</v>
      </c>
      <c r="M45" s="293">
        <v>5.7289894372827721</v>
      </c>
      <c r="N45" s="293">
        <v>2.5704921952425241</v>
      </c>
      <c r="O45" s="293">
        <v>7.0286136919882169</v>
      </c>
      <c r="P45" s="294">
        <v>7.5776786559376363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216.09729407393425</v>
      </c>
      <c r="D47" s="301">
        <v>215.11377226868126</v>
      </c>
      <c r="E47" s="301">
        <v>212.92997862717579</v>
      </c>
      <c r="F47" s="301">
        <v>209.46294731521479</v>
      </c>
      <c r="G47" s="302">
        <v>202.33014127452006</v>
      </c>
      <c r="I47" s="318" t="s">
        <v>57</v>
      </c>
      <c r="J47" s="304">
        <v>0.45721005906798062</v>
      </c>
      <c r="K47" s="304">
        <v>1.4874915534107025</v>
      </c>
      <c r="L47" s="304">
        <v>3.1673128081863622</v>
      </c>
      <c r="M47" s="304">
        <v>6.804301481080377</v>
      </c>
      <c r="N47" s="304">
        <v>3.1673128081863622</v>
      </c>
      <c r="O47" s="304">
        <v>7.481728997433601</v>
      </c>
      <c r="P47" s="305">
        <v>7.5028685061673484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June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5.5415471429868335</v>
      </c>
      <c r="D56" s="290">
        <v>5.5415471429868335</v>
      </c>
      <c r="E56" s="290">
        <v>5.653619446420528</v>
      </c>
      <c r="F56" s="290">
        <v>5.6953637946660729</v>
      </c>
      <c r="G56" s="291">
        <v>5.8306200878285424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2.6406317892423559</v>
      </c>
      <c r="D58" s="290">
        <v>2.6406317892423559</v>
      </c>
      <c r="E58" s="290">
        <v>2.6940359522864545</v>
      </c>
      <c r="F58" s="290">
        <v>2.7139277713315919</v>
      </c>
      <c r="G58" s="291">
        <v>2.7783794593176641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26.249509662369164</v>
      </c>
      <c r="D60" s="290">
        <v>26.249509662369164</v>
      </c>
      <c r="E60" s="290">
        <v>26.780380001637109</v>
      </c>
      <c r="F60" s="290">
        <v>26.978116959267712</v>
      </c>
      <c r="G60" s="291">
        <v>27.618806514486543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6.72291057267054</v>
      </c>
      <c r="D62" s="290">
        <v>6.72291057267054</v>
      </c>
      <c r="E62" s="290">
        <v>5.6070915852205259</v>
      </c>
      <c r="F62" s="290">
        <v>5.6484923880153266</v>
      </c>
      <c r="G62" s="291">
        <v>5.7826355560206588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13.037594815860851</v>
      </c>
      <c r="D64" s="290">
        <v>13.037594815860851</v>
      </c>
      <c r="E64" s="290">
        <v>13.145514716461454</v>
      </c>
      <c r="F64" s="290">
        <v>13.242576598569267</v>
      </c>
      <c r="G64" s="291">
        <v>13.157648315403961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30.807806016870249</v>
      </c>
      <c r="D66" s="301">
        <v>30.807806016870249</v>
      </c>
      <c r="E66" s="301">
        <v>31.119358297973914</v>
      </c>
      <c r="F66" s="301">
        <v>30.721522488150026</v>
      </c>
      <c r="G66" s="302">
        <v>29.831910066942619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June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2.5491116857739433</v>
      </c>
      <c r="D74" s="290">
        <v>2.5491116857739433</v>
      </c>
      <c r="E74" s="290">
        <v>2.5491116857739433</v>
      </c>
      <c r="F74" s="290">
        <v>2.5491116857739433</v>
      </c>
      <c r="G74" s="291">
        <v>2.5491116857739433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2.4029749282105439</v>
      </c>
      <c r="D76" s="290">
        <v>2.4029749282105439</v>
      </c>
      <c r="E76" s="290">
        <v>2.4029749282105439</v>
      </c>
      <c r="F76" s="290">
        <v>2.4029749282105439</v>
      </c>
      <c r="G76" s="291">
        <v>2.4029749282105439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47.555361671658801</v>
      </c>
      <c r="D78" s="290">
        <v>47.555361671658801</v>
      </c>
      <c r="E78" s="290">
        <v>47.555361671658801</v>
      </c>
      <c r="F78" s="290">
        <v>47.555361671658801</v>
      </c>
      <c r="G78" s="291">
        <v>47.555361671658801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3.0925388634284485</v>
      </c>
      <c r="D80" s="290">
        <v>3.0925388634284485</v>
      </c>
      <c r="E80" s="290">
        <v>3.0925388634284485</v>
      </c>
      <c r="F80" s="290">
        <v>3.0925388634284485</v>
      </c>
      <c r="G80" s="291">
        <v>3.0925388634284485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11.864211282433374</v>
      </c>
      <c r="D82" s="290">
        <v>11.864211282433374</v>
      </c>
      <c r="E82" s="290">
        <v>11.864211282433374</v>
      </c>
      <c r="F82" s="290">
        <v>11.864211282433374</v>
      </c>
      <c r="G82" s="291">
        <v>11.864211282433374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55.813475233896597</v>
      </c>
      <c r="D84" s="290">
        <v>55.813475233896597</v>
      </c>
      <c r="E84" s="290">
        <v>55.813475233896597</v>
      </c>
      <c r="F84" s="290">
        <v>55.813475233896597</v>
      </c>
      <c r="G84" s="291">
        <v>55.813475233896597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123.42767366540171</v>
      </c>
      <c r="D86" s="301">
        <v>123.42767366540171</v>
      </c>
      <c r="E86" s="301">
        <v>123.42767366540171</v>
      </c>
      <c r="F86" s="301">
        <v>123.42767366540171</v>
      </c>
      <c r="G86" s="302">
        <v>123.42767366540171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0" t="s">
        <v>46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 t="s">
        <v>8</v>
      </c>
      <c r="P2" s="436" t="s">
        <v>8</v>
      </c>
      <c r="Q2" s="436"/>
      <c r="R2" s="61"/>
    </row>
    <row r="3" spans="2:18" ht="14.25" thickBot="1"/>
    <row r="4" spans="2:18" ht="15" customHeight="1" thickBot="1">
      <c r="B4" s="483" t="str">
        <f>"IJG Money Market Index [average returns] - "&amp; TEXT(Map!$N$16, " mmmm yyyy")</f>
        <v>IJG Money Market Index [average returns] -  June 2020</v>
      </c>
      <c r="C4" s="484"/>
      <c r="D4" s="484"/>
      <c r="E4" s="484"/>
      <c r="F4" s="484"/>
      <c r="G4" s="485"/>
      <c r="H4" s="68"/>
      <c r="I4" s="486" t="str">
        <f>"IJG Money Market Index Performance [average returns, %] - "&amp; TEXT(Map!$N$16, " mmmm yyyy")</f>
        <v>IJG Money Market Index Performance [average returns, %] -  June 2020</v>
      </c>
      <c r="J4" s="487"/>
      <c r="K4" s="487"/>
      <c r="L4" s="487"/>
      <c r="M4" s="487"/>
      <c r="N4" s="487"/>
      <c r="O4" s="487"/>
      <c r="P4" s="487"/>
      <c r="Q4" s="488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146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507.31331678864706</v>
      </c>
      <c r="D7" s="337">
        <v>504.80046459647031</v>
      </c>
      <c r="E7" s="337">
        <v>499.33326528975056</v>
      </c>
      <c r="F7" s="337">
        <v>490.43128847571501</v>
      </c>
      <c r="G7" s="338">
        <v>472.74038932452135</v>
      </c>
      <c r="H7" s="167"/>
      <c r="I7" s="187" t="s">
        <v>38</v>
      </c>
      <c r="J7" s="337">
        <v>0.49779118055794935</v>
      </c>
      <c r="K7" s="337">
        <v>1.5981413724290627</v>
      </c>
      <c r="L7" s="337">
        <v>3.4422820708283508</v>
      </c>
      <c r="M7" s="337">
        <v>7.3133009670541371</v>
      </c>
      <c r="N7" s="337">
        <v>3.4422820708283508</v>
      </c>
      <c r="O7" s="337">
        <v>7.7829687323380359</v>
      </c>
      <c r="P7" s="337">
        <v>7.721453931408151</v>
      </c>
      <c r="Q7" s="338">
        <v>6.8034501501042399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383.79683481975707</v>
      </c>
      <c r="D9" s="337">
        <v>382.88982583810701</v>
      </c>
      <c r="E9" s="337">
        <v>380.75654023347943</v>
      </c>
      <c r="F9" s="337">
        <v>375.72637405660993</v>
      </c>
      <c r="G9" s="338">
        <v>365.54375675084486</v>
      </c>
      <c r="H9" s="167"/>
      <c r="I9" s="187" t="s">
        <v>39</v>
      </c>
      <c r="J9" s="337">
        <v>0.23688510909494198</v>
      </c>
      <c r="K9" s="337">
        <v>0.79848781702169802</v>
      </c>
      <c r="L9" s="337">
        <v>2.1479622726540804</v>
      </c>
      <c r="M9" s="337">
        <v>4.9934044096815233</v>
      </c>
      <c r="N9" s="337">
        <v>2.1479622726540804</v>
      </c>
      <c r="O9" s="337">
        <v>5.4665752465379525</v>
      </c>
      <c r="P9" s="337">
        <v>5.2308306209987165</v>
      </c>
      <c r="Q9" s="338">
        <v>5.0121049476982371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494.15834190997629</v>
      </c>
      <c r="D11" s="337">
        <v>492.19384836107434</v>
      </c>
      <c r="E11" s="337">
        <v>487.13316535364999</v>
      </c>
      <c r="F11" s="337">
        <v>478.18715321829654</v>
      </c>
      <c r="G11" s="338">
        <v>461.33639220079738</v>
      </c>
      <c r="H11" s="167"/>
      <c r="I11" s="187" t="s">
        <v>43</v>
      </c>
      <c r="J11" s="337">
        <v>0.3991300491551053</v>
      </c>
      <c r="K11" s="337">
        <v>1.4421470464295316</v>
      </c>
      <c r="L11" s="337">
        <v>3.3399451625143906</v>
      </c>
      <c r="M11" s="337">
        <v>7.1145373016428204</v>
      </c>
      <c r="N11" s="337">
        <v>3.3399451625143906</v>
      </c>
      <c r="O11" s="337">
        <v>7.6395267984002757</v>
      </c>
      <c r="P11" s="337">
        <v>7.7069591843911489</v>
      </c>
      <c r="Q11" s="338">
        <v>6.7666493523844684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519.52888869916353</v>
      </c>
      <c r="D13" s="337">
        <v>516.86376440456945</v>
      </c>
      <c r="E13" s="337">
        <v>510.99485955678654</v>
      </c>
      <c r="F13" s="337">
        <v>501.77207999977463</v>
      </c>
      <c r="G13" s="338">
        <v>483.61762606522666</v>
      </c>
      <c r="H13" s="167"/>
      <c r="I13" s="187" t="s">
        <v>44</v>
      </c>
      <c r="J13" s="337">
        <v>0.5156338049087994</v>
      </c>
      <c r="K13" s="337">
        <v>1.6700812117325547</v>
      </c>
      <c r="L13" s="337">
        <v>3.5388195970164071</v>
      </c>
      <c r="M13" s="337">
        <v>7.4255487596917025</v>
      </c>
      <c r="N13" s="337">
        <v>3.5388195970164071</v>
      </c>
      <c r="O13" s="337">
        <v>7.9249809611450228</v>
      </c>
      <c r="P13" s="337">
        <v>8.002023835593274</v>
      </c>
      <c r="Q13" s="338">
        <v>7.0223319980495802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549.41694726609785</v>
      </c>
      <c r="D15" s="337">
        <v>546.34100216311117</v>
      </c>
      <c r="E15" s="337">
        <v>539.89644113360794</v>
      </c>
      <c r="F15" s="337">
        <v>529.86818314391667</v>
      </c>
      <c r="G15" s="338">
        <v>509.74290021770031</v>
      </c>
      <c r="H15" s="167"/>
      <c r="I15" s="187" t="s">
        <v>45</v>
      </c>
      <c r="J15" s="337">
        <v>0.56300828435138506</v>
      </c>
      <c r="K15" s="337">
        <v>1.7633948674490085</v>
      </c>
      <c r="L15" s="337">
        <v>3.6893636462923096</v>
      </c>
      <c r="M15" s="337">
        <v>7.7831485306521397</v>
      </c>
      <c r="N15" s="337">
        <v>3.6893636462923096</v>
      </c>
      <c r="O15" s="337">
        <v>8.2388206581081249</v>
      </c>
      <c r="P15" s="337">
        <v>8.1468516810170968</v>
      </c>
      <c r="Q15" s="338">
        <v>7.1081166787333672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3" t="str">
        <f>"IJG Money Market Index Weights [%] - "&amp; TEXT(Map!$N$16, " mmmm yyyy")</f>
        <v>IJG Money Market Index Weights [%] -  June 2020</v>
      </c>
      <c r="C19" s="484"/>
      <c r="D19" s="484"/>
      <c r="E19" s="484"/>
      <c r="F19" s="484"/>
      <c r="G19" s="485"/>
      <c r="I19" s="483" t="str">
        <f>"IJG Money Market Index Performance [single-month returns, %] - "&amp; TEXT(Map!$N$16, " mmmm yyyy")</f>
        <v>IJG Money Market Index Performance [single-month returns, %] -  June 2020</v>
      </c>
      <c r="J19" s="484"/>
      <c r="K19" s="484"/>
      <c r="L19" s="484"/>
      <c r="M19" s="484"/>
      <c r="N19" s="484"/>
      <c r="O19" s="484"/>
      <c r="P19" s="484"/>
      <c r="Q19" s="485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146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0.3566490212717266</v>
      </c>
      <c r="K22" s="337">
        <v>1.1915332082478747</v>
      </c>
      <c r="L22" s="337">
        <v>3.0077649406432094</v>
      </c>
      <c r="M22" s="337">
        <v>6.7140224821191641</v>
      </c>
      <c r="N22" s="337">
        <v>3.0077649406432094</v>
      </c>
      <c r="O22" s="337">
        <v>7.4771362443184275</v>
      </c>
      <c r="P22" s="337">
        <v>7.683820089007054</v>
      </c>
      <c r="Q22" s="338">
        <v>6.7591198731263846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11.300503868831079</v>
      </c>
      <c r="D24" s="337">
        <v>11.300503868831079</v>
      </c>
      <c r="E24" s="337">
        <v>11.300503868831079</v>
      </c>
      <c r="F24" s="337">
        <v>9.6165933375235699</v>
      </c>
      <c r="G24" s="338">
        <v>9.9960930303058007</v>
      </c>
      <c r="H24" s="167"/>
      <c r="I24" s="172" t="s">
        <v>39</v>
      </c>
      <c r="J24" s="337">
        <v>0.23688510909494198</v>
      </c>
      <c r="K24" s="337">
        <v>0.79848781702169802</v>
      </c>
      <c r="L24" s="337">
        <v>2.1479622726540804</v>
      </c>
      <c r="M24" s="337">
        <v>4.9934044096815233</v>
      </c>
      <c r="N24" s="337">
        <v>2.1479622726540804</v>
      </c>
      <c r="O24" s="337">
        <v>5.4665752465379525</v>
      </c>
      <c r="P24" s="337">
        <v>5.2308306209987165</v>
      </c>
      <c r="Q24" s="338">
        <v>5.0121049476982371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21.914822317555107</v>
      </c>
      <c r="D26" s="337">
        <v>21.914822317555107</v>
      </c>
      <c r="E26" s="337">
        <v>21.914822317555107</v>
      </c>
      <c r="F26" s="337">
        <v>22.54556882463859</v>
      </c>
      <c r="G26" s="338">
        <v>23.435284771050267</v>
      </c>
      <c r="H26" s="167"/>
      <c r="I26" s="172" t="s">
        <v>43</v>
      </c>
      <c r="J26" s="337">
        <v>0.36150471701112963</v>
      </c>
      <c r="K26" s="337">
        <v>1.2021389199279753</v>
      </c>
      <c r="L26" s="337">
        <v>3.0941385836571911</v>
      </c>
      <c r="M26" s="337">
        <v>6.8562353609708415</v>
      </c>
      <c r="N26" s="337">
        <v>3.0941385836571911</v>
      </c>
      <c r="O26" s="337">
        <v>7.5407232369150368</v>
      </c>
      <c r="P26" s="337">
        <v>7.6783927099558502</v>
      </c>
      <c r="Q26" s="338">
        <v>6.7469256183398718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51.784673813613821</v>
      </c>
      <c r="D28" s="337">
        <v>51.784673813613821</v>
      </c>
      <c r="E28" s="337">
        <v>51.784673813613821</v>
      </c>
      <c r="F28" s="337">
        <v>52.837837837837832</v>
      </c>
      <c r="G28" s="338">
        <v>51.568622198643929</v>
      </c>
      <c r="H28" s="167"/>
      <c r="I28" s="172" t="s">
        <v>44</v>
      </c>
      <c r="J28" s="337">
        <v>0.37478415479421656</v>
      </c>
      <c r="K28" s="337">
        <v>1.2507051540618264</v>
      </c>
      <c r="L28" s="337">
        <v>3.1319888144730523</v>
      </c>
      <c r="M28" s="337">
        <v>6.9226457810050768</v>
      </c>
      <c r="N28" s="337">
        <v>3.1319888144730523</v>
      </c>
      <c r="O28" s="337">
        <v>7.6944876740425494</v>
      </c>
      <c r="P28" s="337">
        <v>7.9489657846635309</v>
      </c>
      <c r="Q28" s="338">
        <v>6.983765824058441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0.37323334035268552</v>
      </c>
      <c r="K30" s="337">
        <v>1.2474188627092264</v>
      </c>
      <c r="L30" s="337">
        <v>3.1204704965833496</v>
      </c>
      <c r="M30" s="337">
        <v>6.9633946033244909</v>
      </c>
      <c r="N30" s="337">
        <v>3.1204704965833496</v>
      </c>
      <c r="O30" s="337">
        <v>7.8071008901035022</v>
      </c>
      <c r="P30" s="337">
        <v>8.1160181574315704</v>
      </c>
      <c r="Q30" s="338">
        <v>7.0541734569675274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3" t="str">
        <f>"IJG Money Market Index [single-month returns] - "&amp; TEXT(Map!$N$16, " mmmm yyyy")</f>
        <v>IJG Money Market Index [single-month returns] -  June 2020</v>
      </c>
      <c r="C32" s="484"/>
      <c r="D32" s="484"/>
      <c r="E32" s="484"/>
      <c r="F32" s="484"/>
      <c r="G32" s="485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498.48285901770299</v>
      </c>
      <c r="D35" s="337">
        <v>496.71134287479441</v>
      </c>
      <c r="E35" s="337">
        <v>492.61320904373144</v>
      </c>
      <c r="F35" s="337">
        <v>483.92745858037671</v>
      </c>
      <c r="G35" s="338">
        <v>467.12029724231223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383.79683481975707</v>
      </c>
      <c r="D37" s="337">
        <v>382.88982583810701</v>
      </c>
      <c r="E37" s="337">
        <v>380.75654023347943</v>
      </c>
      <c r="F37" s="337">
        <v>375.72637405660993</v>
      </c>
      <c r="G37" s="338">
        <v>365.54375675084486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491.20392246108116</v>
      </c>
      <c r="D39" s="337">
        <v>489.43459331954676</v>
      </c>
      <c r="E39" s="337">
        <v>485.36911146682979</v>
      </c>
      <c r="F39" s="337">
        <v>476.46154205215737</v>
      </c>
      <c r="G39" s="338">
        <v>459.68671907797068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512.23956096158156</v>
      </c>
      <c r="D41" s="337">
        <v>510.32693646606003</v>
      </c>
      <c r="E41" s="337">
        <v>505.91209234756849</v>
      </c>
      <c r="F41" s="337">
        <v>496.68348962324706</v>
      </c>
      <c r="G41" s="338">
        <v>479.07490243996699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535.48445538760927</v>
      </c>
      <c r="D43" s="337">
        <v>533.49328059588413</v>
      </c>
      <c r="E43" s="337">
        <v>528.88701895079646</v>
      </c>
      <c r="F43" s="337">
        <v>519.28046178314446</v>
      </c>
      <c r="G43" s="338">
        <v>500.62402878429782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0" t="s">
        <v>63</v>
      </c>
      <c r="C2" s="420"/>
      <c r="D2" s="420"/>
      <c r="E2" s="26"/>
      <c r="F2" s="26"/>
      <c r="G2" s="26"/>
      <c r="H2" s="26"/>
      <c r="I2" s="26"/>
      <c r="J2" s="26"/>
      <c r="K2" s="492" t="s">
        <v>8</v>
      </c>
      <c r="L2" s="492"/>
      <c r="O2" s="56"/>
      <c r="S2" s="56"/>
      <c r="U2" s="86">
        <f>Map!$N$16</f>
        <v>44012</v>
      </c>
    </row>
    <row r="3" spans="2:21" ht="14.25" thickBot="1"/>
    <row r="4" spans="2:21" ht="15" customHeight="1">
      <c r="B4" s="448" t="str">
        <f>"Namibian vs South African Yield Curve - "&amp; TEXT(Map!$N$16, " mmmm yyyy")</f>
        <v>Namibian vs South African Yield Curve -  June 2020</v>
      </c>
      <c r="C4" s="449"/>
      <c r="D4" s="449"/>
      <c r="E4" s="449"/>
      <c r="F4" s="450"/>
      <c r="G4" s="347"/>
      <c r="H4" s="489" t="s">
        <v>126</v>
      </c>
      <c r="I4" s="490"/>
      <c r="J4" s="490"/>
      <c r="K4" s="490"/>
      <c r="L4" s="491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134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1.2073359349304325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1.3815585830986863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140</v>
      </c>
      <c r="C35" s="379" t="s">
        <v>121</v>
      </c>
      <c r="D35" s="380">
        <v>45214</v>
      </c>
      <c r="E35" s="381">
        <v>8.8499999999999995E-2</v>
      </c>
      <c r="F35" s="382">
        <v>2.8153210366507593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3.3930959259716431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3.8224452506986983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90</v>
      </c>
      <c r="C38" s="379" t="s">
        <v>76</v>
      </c>
      <c r="D38" s="380">
        <v>46402</v>
      </c>
      <c r="E38" s="381">
        <v>0.08</v>
      </c>
      <c r="F38" s="382">
        <v>4.835006945099062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91</v>
      </c>
      <c r="C39" s="379" t="s">
        <v>135</v>
      </c>
      <c r="D39" s="380">
        <v>47498</v>
      </c>
      <c r="E39" s="381">
        <v>0.08</v>
      </c>
      <c r="F39" s="382">
        <v>6.1019049720311411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113</v>
      </c>
      <c r="C40" s="379" t="s">
        <v>92</v>
      </c>
      <c r="D40" s="380">
        <v>48319</v>
      </c>
      <c r="E40" s="381">
        <v>0.09</v>
      </c>
      <c r="F40" s="382">
        <v>6.7675808496794856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114</v>
      </c>
      <c r="C41" s="379" t="s">
        <v>136</v>
      </c>
      <c r="D41" s="380">
        <v>49505</v>
      </c>
      <c r="E41" s="381">
        <v>9.5000000000000001E-2</v>
      </c>
      <c r="F41" s="382">
        <v>6.9299888184409486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115</v>
      </c>
      <c r="C42" s="379" t="s">
        <v>117</v>
      </c>
      <c r="D42" s="380">
        <v>50236</v>
      </c>
      <c r="E42" s="381">
        <v>9.5000000000000001E-2</v>
      </c>
      <c r="F42" s="382">
        <v>7.0661369003462413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116</v>
      </c>
      <c r="C43" s="379" t="s">
        <v>118</v>
      </c>
      <c r="D43" s="380">
        <v>51424</v>
      </c>
      <c r="E43" s="381">
        <v>9.8000000000000004E-2</v>
      </c>
      <c r="F43" s="382">
        <v>7.3805028231435621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144</v>
      </c>
      <c r="C44" s="379" t="s">
        <v>122</v>
      </c>
      <c r="D44" s="380">
        <v>52427</v>
      </c>
      <c r="E44" s="381">
        <v>0.1</v>
      </c>
      <c r="F44" s="382">
        <v>7.0525208225678684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120</v>
      </c>
      <c r="C45" s="379" t="s">
        <v>122</v>
      </c>
      <c r="D45" s="380">
        <v>53158</v>
      </c>
      <c r="E45" s="381">
        <v>9.8500000000000004E-2</v>
      </c>
      <c r="F45" s="382">
        <v>7.0223542832884531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83" t="s">
        <v>145</v>
      </c>
      <c r="C46" s="384" t="s">
        <v>122</v>
      </c>
      <c r="D46" s="384">
        <v>54984</v>
      </c>
      <c r="E46" s="385">
        <v>0.10249999999999999</v>
      </c>
      <c r="F46" s="386">
        <v>7.0612280223258166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87" t="s">
        <v>30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2020-07-01T09:22:41Z</dcterms:modified>
</cp:coreProperties>
</file>