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xr:revisionPtr revIDLastSave="0" documentId="13_ncr:1_{CEFBEDFC-CAE9-4B48-BBD3-B163C8895ABC}" xr6:coauthVersionLast="45" xr6:coauthVersionMax="45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S9" i="10" l="1"/>
  <c r="I28" i="4"/>
  <c r="H30" i="4"/>
  <c r="R11" i="10"/>
  <c r="H28" i="4"/>
  <c r="R9" i="10"/>
  <c r="R7" i="10"/>
  <c r="H26" i="4"/>
  <c r="H11" i="4"/>
  <c r="H11" i="10"/>
  <c r="H9" i="4"/>
  <c r="H9" i="10"/>
  <c r="G51" i="2"/>
  <c r="H7" i="10"/>
  <c r="H7" i="4"/>
  <c r="G28" i="4"/>
  <c r="Q9" i="10"/>
  <c r="G26" i="4"/>
  <c r="Q7" i="10"/>
  <c r="G11" i="4"/>
  <c r="G11" i="10"/>
  <c r="G9" i="4"/>
  <c r="G9" i="10"/>
  <c r="G7" i="4"/>
  <c r="F51" i="2"/>
  <c r="G7" i="10"/>
  <c r="I11" i="10"/>
  <c r="I11" i="4"/>
  <c r="F30" i="4"/>
  <c r="P11" i="10"/>
  <c r="P9" i="10"/>
  <c r="F28" i="4"/>
  <c r="P7" i="10"/>
  <c r="F26" i="4"/>
  <c r="F11" i="10"/>
  <c r="F11" i="4"/>
  <c r="F9" i="4"/>
  <c r="F9" i="10"/>
  <c r="E51" i="2"/>
  <c r="F7" i="4"/>
  <c r="F7" i="10"/>
  <c r="I7" i="10"/>
  <c r="I7" i="4"/>
  <c r="H51" i="2"/>
  <c r="O11" i="10"/>
  <c r="E30" i="4"/>
  <c r="E28" i="4"/>
  <c r="O9" i="10"/>
  <c r="O7" i="10"/>
  <c r="E26" i="4"/>
  <c r="E11" i="4"/>
  <c r="E11" i="10"/>
  <c r="E9" i="4"/>
  <c r="E9" i="10"/>
  <c r="E7" i="4"/>
  <c r="E7" i="10"/>
  <c r="D30" i="4"/>
  <c r="N11" i="10"/>
  <c r="N9" i="10"/>
  <c r="D28" i="4"/>
  <c r="D26" i="4"/>
  <c r="N7" i="10"/>
  <c r="D11" i="10"/>
  <c r="D11" i="4"/>
  <c r="D9" i="4"/>
  <c r="D9" i="10"/>
  <c r="D7" i="4"/>
  <c r="D7" i="10"/>
  <c r="D51" i="2"/>
  <c r="I9" i="4"/>
  <c r="I9" i="10"/>
  <c r="M11" i="10"/>
  <c r="C30" i="4"/>
  <c r="C28" i="4"/>
  <c r="M9" i="10"/>
  <c r="M7" i="10"/>
  <c r="C26" i="4"/>
  <c r="C11" i="10"/>
  <c r="C11" i="4"/>
  <c r="C9" i="4"/>
  <c r="C9" i="10"/>
  <c r="C7" i="10"/>
  <c r="C51" i="2"/>
  <c r="C7" i="4"/>
  <c r="I30" i="4"/>
  <c r="S11" i="10"/>
  <c r="Q11" i="10"/>
  <c r="G30" i="4"/>
  <c r="J30" i="4"/>
  <c r="T11" i="10"/>
  <c r="J28" i="4"/>
  <c r="T9" i="10"/>
  <c r="J26" i="4"/>
  <c r="T7" i="10"/>
  <c r="J11" i="4"/>
  <c r="J11" i="10"/>
  <c r="J9" i="10"/>
  <c r="J9" i="4"/>
  <c r="I51" i="2"/>
  <c r="J7" i="4"/>
  <c r="J7" i="10"/>
  <c r="I26" i="4" l="1"/>
  <c r="S7" i="10"/>
</calcChain>
</file>

<file path=xl/sharedStrings.xml><?xml version="1.0" encoding="utf-8"?>
<sst xmlns="http://schemas.openxmlformats.org/spreadsheetml/2006/main" count="42489" uniqueCount="219">
  <si>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</si>
  <si>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</si>
  <si>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</si>
  <si>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</si>
  <si>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</si>
  <si>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</si>
  <si>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</si>
  <si>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</si>
  <si>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</si>
  <si>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</si>
  <si>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</si>
  <si>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</si>
  <si>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</si>
  <si>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</si>
  <si>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</si>
  <si>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</si>
  <si>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</si>
  <si>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</si>
  <si>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</si>
  <si>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</si>
  <si>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</si>
  <si>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</si>
  <si>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</si>
  <si>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</si>
  <si>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</si>
  <si>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</si>
  <si>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</si>
  <si>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</si>
  <si>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</si>
  <si>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</si>
  <si>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</si>
  <si>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</si>
  <si>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</si>
  <si>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</si>
  <si>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</si>
  <si>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</si>
  <si>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</si>
  <si>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</si>
  <si>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</si>
  <si>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</si>
  <si>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</si>
  <si>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</si>
  <si>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</si>
  <si>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</si>
  <si>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</si>
  <si>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</si>
  <si>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</si>
  <si>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</si>
  <si>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</si>
  <si>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</si>
  <si>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</si>
  <si>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</si>
  <si>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</si>
  <si>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</si>
  <si>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</si>
  <si>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</si>
  <si>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</si>
  <si>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</si>
  <si>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</si>
  <si>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</si>
  <si>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</si>
  <si>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</si>
  <si>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</si>
  <si>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</si>
  <si>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</si>
  <si>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</si>
  <si>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</si>
  <si>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</si>
  <si>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</si>
  <si>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</si>
  <si>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</si>
  <si>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</si>
  <si>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</si>
  <si>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</si>
  <si>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</si>
  <si>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</si>
  <si>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</si>
  <si>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</si>
  <si>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</si>
  <si>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</si>
  <si>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</si>
  <si>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</si>
  <si>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</si>
  <si>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</si>
  <si>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</si>
  <si>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</si>
  <si>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</si>
  <si>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</si>
  <si>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</si>
  <si>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</si>
  <si>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</si>
  <si>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</si>
  <si>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</si>
  <si>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</si>
  <si>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</si>
  <si>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</si>
  <si>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</si>
  <si>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</si>
  <si>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</si>
  <si>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</si>
  <si>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</si>
  <si>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</si>
  <si>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</si>
  <si>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</si>
  <si>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</si>
  <si>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</si>
  <si>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</si>
  <si>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</si>
  <si>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</si>
  <si>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</si>
  <si>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</si>
  <si>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</si>
  <si>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</si>
  <si>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</si>
  <si>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</si>
  <si>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</si>
  <si>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</si>
  <si>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</si>
  <si>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</si>
  <si>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GC20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</si>
  <si>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</si>
  <si>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</si>
  <si>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</si>
  <si>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</si>
  <si>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</si>
  <si>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</si>
  <si>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</si>
  <si>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</si>
  <si>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</si>
  <si>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</si>
  <si>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</si>
  <si>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</si>
  <si>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</si>
  <si>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</si>
  <si>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</si>
  <si>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</si>
  <si>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</si>
  <si>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</si>
  <si>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</si>
  <si>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</si>
  <si>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</si>
  <si>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</si>
  <si>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</si>
  <si>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</si>
  <si>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</si>
  <si>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</si>
  <si>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</si>
  <si>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GT364/26Apr19</t>
  </si>
  <si>
    <t>10 years *</t>
  </si>
  <si>
    <t xml:space="preserve">The NSX Overall Index closed at 900.322 points at the end of March,  down from 1146.91 points in February, losing 20.6% m/m on a total return basis in March compared to a 7.5% m/m decrease in February. The NSX Local Index decreased 5.3% m/m compared to a 1.5% m/m increase in February. Over the last 12 months the NSX Overall Index returned -28.7% against -7.0% for the Local Index. The best performing share on the NSX in March was Forsys Metals Corp, gaining 50.0%, while Nedbank Group Limited was the worst performer, dropping -53.2%.
The IJG All Bond Index (including Corporate Bonds) fell 6.44% m/m in March after a 0.60% m/m decrease in February. Namibian bond premiums relative to SA yields generally decreased in March. The GC20 premium was unchanged at -6bps; the GC21 premium increased by 34bps to 105bps; the GC22 premium increased by 3bps to 98bps; the GC23 premium increased by 64bps to 187bps; the GC24 premium decreased by 17bps to 30bps; the GC25 premium decreased by 17bps to 30bps; the GC27 premium decreased by 27bps to 78bps; the GC30 premium decreased by 17bps to 77bps; the GC32 premium increased by 3bps to 159bps; the GC35 premium decreased by 13bps to 141bps; the GC37 premium increased by 14bps to 148bps; the GC40 premium decreased by 4bps to 159bps; the GC43 premium decreased by 7bps to 186bps; the GC45 premium decreased by 64bps to 143bps; and the GC50 premium increased by 4bps to 213bps.
The IJG Money Market Index (including NCD’s) increased 0.57% m/m in March after rising by 0.54% m/m in February.
</t>
  </si>
  <si>
    <t>BWFK22</t>
  </si>
  <si>
    <t>BWFH22</t>
  </si>
  <si>
    <t>NMP20</t>
  </si>
  <si>
    <t>BWFi23</t>
  </si>
  <si>
    <t>BW25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</si>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</sst>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0" fontId="69" fillId="7" borderId="0" xfId="0" applyFont="1" applyFill="1"/>
    <xf numFmtId="10" fontId="69" fillId="7" borderId="0" xfId="749" applyNumberFormat="1" applyFont="1" applyFill="1"/>
  </cellXfs>
  <cellStyles count="769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6" xfId="278" xr:uid="{00000000-0005-0000-0000-000015010000}"/>
    <cellStyle name="Comma 2 7" xfId="279" xr:uid="{00000000-0005-0000-0000-000016010000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-0.20649799999999996</c:v>
                </c:pt>
                <c:pt idx="1">
                  <c:v>-5.2788999999999975E-2</c:v>
                </c:pt>
                <c:pt idx="2">
                  <c:v>-6.4401690856049965E-2</c:v>
                </c:pt>
                <c:pt idx="3">
                  <c:v>5.7320720925382318E-3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-0.3030249483414299</c:v>
                </c:pt>
                <c:pt idx="1">
                  <c:v>-7.7832279800816084E-2</c:v>
                </c:pt>
                <c:pt idx="2">
                  <c:v>-5.6861236455388105E-2</c:v>
                </c:pt>
                <c:pt idx="3">
                  <c:v>1.7064636018352397E-2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-0.28726760308073196</c:v>
                </c:pt>
                <c:pt idx="1">
                  <c:v>-7.0267695849686285E-2</c:v>
                </c:pt>
                <c:pt idx="2">
                  <c:v>1.5615374741706933E-2</c:v>
                </c:pt>
                <c:pt idx="3">
                  <c:v>7.3344382806224573E-2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-0.3030249483414299</c:v>
                </c:pt>
                <c:pt idx="1">
                  <c:v>-7.7832279800816084E-2</c:v>
                </c:pt>
                <c:pt idx="2">
                  <c:v>-5.6861236455388105E-2</c:v>
                </c:pt>
                <c:pt idx="3">
                  <c:v>1.7064636018352397E-2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-1.5905931089760017E-2</c:v>
                </c:pt>
                <c:pt idx="1">
                  <c:v>3.3518255518489415E-2</c:v>
                </c:pt>
                <c:pt idx="2">
                  <c:v>8.9689040501548009E-2</c:v>
                </c:pt>
                <c:pt idx="3">
                  <c:v>7.7693675964783049E-2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-1.135662153104311E-2</c:v>
                </c:pt>
                <c:pt idx="1">
                  <c:v>0.10785103481875268</c:v>
                </c:pt>
                <c:pt idx="2">
                  <c:v>7.9789457305552647E-2</c:v>
                </c:pt>
                <c:pt idx="3">
                  <c:v>7.5804449823311248E-2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4.6957833352415879E-2</c:v>
                </c:pt>
                <c:pt idx="1">
                  <c:v>0.19311137536430523</c:v>
                </c:pt>
                <c:pt idx="2">
                  <c:v>8.6000250374301826E-2</c:v>
                </c:pt>
                <c:pt idx="3">
                  <c:v>6.7731541011786245E-2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9474353370877E-2"/>
          <c:y val="0.10771889737069183"/>
          <c:w val="0.85897658973272306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3FE0A62-1E43-4432-A308-574357E43E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7-43FA-942A-C2C38151C482}"/>
                </c:ext>
              </c:extLst>
            </c:dLbl>
            <c:dLbl>
              <c:idx val="1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2A4F1F9-40B1-4F56-BA6D-15E260245E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6D67501-91CB-45FA-BEDF-76F1DCD7A62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613A4CF-2011-48D5-9B08-BF7F69E784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A25A7E-8D67-40EA-BF95-5102B5FA11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BAE23EC-1FA0-45A2-B922-F246D55D1D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B333F58-1EC0-49C4-AECD-6FE1089128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4EF9697-CC75-4128-97F2-0678E0945B1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1888CF5-CA1A-4F43-8309-B067FBCCD2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3E390A4-0522-46C3-A715-D04E2EE3A1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C55C19E-CCB3-49B6-8068-29C43B5718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87AD470-4B24-42D0-BF5F-26B0AF50A74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424BEEA-4639-46A3-8EDD-CFE8CB6FD5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82F46A9-1F3E-494A-A7BD-1400414DC7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A4B8E09-C130-4F90-8B51-E2FA470973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4.1666666666666664E-2</c:v>
              </c:pt>
              <c:pt idx="1">
                <c:v>1.5416666666666667</c:v>
              </c:pt>
              <c:pt idx="2">
                <c:v>1.7916666666666667</c:v>
              </c:pt>
              <c:pt idx="3">
                <c:v>3.5416666666666665</c:v>
              </c:pt>
              <c:pt idx="4">
                <c:v>4.541666666666667</c:v>
              </c:pt>
              <c:pt idx="5">
                <c:v>5.041666666666667</c:v>
              </c:pt>
              <c:pt idx="6">
                <c:v>6.791666666666667</c:v>
              </c:pt>
              <c:pt idx="7">
                <c:v>9.7916666666666661</c:v>
              </c:pt>
              <c:pt idx="8">
                <c:v>12.041666666666666</c:v>
              </c:pt>
              <c:pt idx="9">
                <c:v>15.291666666666666</c:v>
              </c:pt>
              <c:pt idx="10">
                <c:v>17.291666666666668</c:v>
              </c:pt>
              <c:pt idx="11">
                <c:v>20.541666666666668</c:v>
              </c:pt>
              <c:pt idx="12">
                <c:v>23.291666666666668</c:v>
              </c:pt>
              <c:pt idx="13">
                <c:v>25.291666666666668</c:v>
              </c:pt>
              <c:pt idx="14">
                <c:v>30.291666666666668</c:v>
              </c:pt>
            </c:numLit>
          </c:xVal>
          <c:yVal>
            <c:numLit>
              <c:formatCode>General</c:formatCode>
              <c:ptCount val="15"/>
              <c:pt idx="0">
                <c:v>6.7907000000000002</c:v>
              </c:pt>
              <c:pt idx="1">
                <c:v>8</c:v>
              </c:pt>
              <c:pt idx="2">
                <c:v>7.9249999999999998</c:v>
              </c:pt>
              <c:pt idx="3">
                <c:v>8.8150000000000013</c:v>
              </c:pt>
              <c:pt idx="4">
                <c:v>10.16</c:v>
              </c:pt>
              <c:pt idx="5">
                <c:v>10.16</c:v>
              </c:pt>
              <c:pt idx="6">
                <c:v>10.64</c:v>
              </c:pt>
              <c:pt idx="7">
                <c:v>11.719999999999999</c:v>
              </c:pt>
              <c:pt idx="8">
                <c:v>12.78</c:v>
              </c:pt>
              <c:pt idx="9">
                <c:v>13.040000000000001</c:v>
              </c:pt>
              <c:pt idx="10">
                <c:v>13.215000000000002</c:v>
              </c:pt>
              <c:pt idx="11">
                <c:v>13.260000000000002</c:v>
              </c:pt>
              <c:pt idx="12">
                <c:v>13.639999999999999</c:v>
              </c:pt>
              <c:pt idx="13">
                <c:v>13.205</c:v>
              </c:pt>
              <c:pt idx="14">
                <c:v>13.875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07-43FA-942A-C2C38151C48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BD304B8-E346-40B6-9931-371C5657E0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07-43FA-942A-C2C38151C4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4CF4F6-05B3-4E16-BB52-3C78602EA85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4D50EA-AAA5-48B1-B5B1-54345381F03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6D4FB5-A80A-4DA4-BA1F-63F5F05098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6D7AE8-18E4-4043-8BF1-C1DB33B7B5B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78D7C3B-692B-495E-8675-DF562DF8F1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80A0A84-C27C-43E7-87CE-E73B605ECE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9D20363-B229-4253-814F-36D838F14A5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07E9CD2-0C3F-4145-BB03-8C8F9E2C9A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9713757-2A42-4098-BF51-6494559811C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7AB948E-F2AA-46A4-8F73-D060905FE1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E390CB8-BCA0-4C9B-8EB1-DA2ADEEADC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8148D09-5D28-42B2-BEE8-C7D8A437535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C86CC11-33D1-42F7-B5B5-1B8809F6E4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8FEFD40-1A0F-4ECA-9E3C-33BA127D54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07-43FA-942A-C2C38151C4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9BAB45-8F44-43C4-B926-D064562526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07-43FA-942A-C2C38151C4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0048E80-283A-4D0F-B701-D854A0DDEE9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0.60833333333333328</c:v>
              </c:pt>
              <c:pt idx="1">
                <c:v>0.41666666666666669</c:v>
              </c:pt>
              <c:pt idx="2">
                <c:v>0.43888888888888888</c:v>
              </c:pt>
              <c:pt idx="3">
                <c:v>0.39166666666666666</c:v>
              </c:pt>
              <c:pt idx="4">
                <c:v>6.6666666666666666E-2</c:v>
              </c:pt>
              <c:pt idx="5">
                <c:v>5.3833333333333337</c:v>
              </c:pt>
              <c:pt idx="6">
                <c:v>0.31666666666666665</c:v>
              </c:pt>
              <c:pt idx="7">
                <c:v>1.0138888888888888</c:v>
              </c:pt>
              <c:pt idx="8">
                <c:v>1.586111111111111</c:v>
              </c:pt>
              <c:pt idx="9">
                <c:v>1.5416666666666667</c:v>
              </c:pt>
              <c:pt idx="10">
                <c:v>6.9972222222222218</c:v>
              </c:pt>
              <c:pt idx="11">
                <c:v>2.0666666666666669</c:v>
              </c:pt>
              <c:pt idx="12">
                <c:v>2.3833333333333333</c:v>
              </c:pt>
              <c:pt idx="13">
                <c:v>2.6416666666666666</c:v>
              </c:pt>
              <c:pt idx="14">
                <c:v>3.4972222222222222</c:v>
              </c:pt>
              <c:pt idx="15">
                <c:v>3.6777777777777776</c:v>
              </c:pt>
              <c:pt idx="16">
                <c:v>9.3361111111111104</c:v>
              </c:pt>
            </c:numLit>
          </c:xVal>
          <c:yVal>
            <c:numLit>
              <c:formatCode>General</c:formatCode>
              <c:ptCount val="17"/>
              <c:pt idx="0">
                <c:v>7.2450000000000001</c:v>
              </c:pt>
              <c:pt idx="1">
                <c:v>7.0607000000000006</c:v>
              </c:pt>
              <c:pt idx="2">
                <c:v>6.9</c:v>
              </c:pt>
              <c:pt idx="3">
                <c:v>6.0299999999999994</c:v>
              </c:pt>
              <c:pt idx="4">
                <c:v>7.5650000000000004</c:v>
              </c:pt>
              <c:pt idx="5">
                <c:v>8.0150000000000006</c:v>
              </c:pt>
              <c:pt idx="6">
                <c:v>6.8950000000000005</c:v>
              </c:pt>
              <c:pt idx="7">
                <c:v>7.1070000000000011</c:v>
              </c:pt>
              <c:pt idx="8">
                <c:v>8.4749999999999996</c:v>
              </c:pt>
              <c:pt idx="9">
                <c:v>8.9049999999999994</c:v>
              </c:pt>
              <c:pt idx="10">
                <c:v>8.625</c:v>
              </c:pt>
              <c:pt idx="11">
                <c:v>8.8000000000000007</c:v>
              </c:pt>
              <c:pt idx="12">
                <c:v>8.4499999999999993</c:v>
              </c:pt>
              <c:pt idx="13">
                <c:v>8.49</c:v>
              </c:pt>
              <c:pt idx="14">
                <c:v>8.25</c:v>
              </c:pt>
              <c:pt idx="15">
                <c:v>7.6000000000000005</c:v>
              </c:pt>
              <c:pt idx="16">
                <c:v>11.08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{"BWFh19","FNBX19","SBKN24","NMP19N","NWC20","BW25","NMP20","IFC21","FNBX21","BWRj21","FBNX27","NWC22","BWFH22","BWFK22","BWFi23","DBN23","NEDNAM01","NEDX2030"}</c15:f>
                <c15:dlblRangeCache>
                  <c:ptCount val="18"/>
                  <c:pt idx="0">
                    <c:v>BWFh19</c:v>
                  </c:pt>
                  <c:pt idx="1">
                    <c:v>FNBX19</c:v>
                  </c:pt>
                  <c:pt idx="2">
                    <c:v>SBKN24</c:v>
                  </c:pt>
                  <c:pt idx="3">
                    <c:v>NMP19N</c:v>
                  </c:pt>
                  <c:pt idx="4">
                    <c:v>NWC20</c:v>
                  </c:pt>
                  <c:pt idx="5">
                    <c:v>BW25</c:v>
                  </c:pt>
                  <c:pt idx="6">
                    <c:v>NMP20</c:v>
                  </c:pt>
                  <c:pt idx="7">
                    <c:v>IFC21</c:v>
                  </c:pt>
                  <c:pt idx="8">
                    <c:v>FNBX21</c:v>
                  </c:pt>
                  <c:pt idx="9">
                    <c:v>BWRj21</c:v>
                  </c:pt>
                  <c:pt idx="10">
                    <c:v>FBNX27</c:v>
                  </c:pt>
                  <c:pt idx="11">
                    <c:v>NWC22</c:v>
                  </c:pt>
                  <c:pt idx="12">
                    <c:v>BWFH22</c:v>
                  </c:pt>
                  <c:pt idx="13">
                    <c:v>BWFK22</c:v>
                  </c:pt>
                  <c:pt idx="14">
                    <c:v>BWFi23</c:v>
                  </c:pt>
                  <c:pt idx="15">
                    <c:v>DBN23</c:v>
                  </c:pt>
                  <c:pt idx="16">
                    <c:v>NEDNAM01</c:v>
                  </c:pt>
                  <c:pt idx="17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6107-43FA-942A-C2C38151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102.99039508862262</c:v>
              </c:pt>
              <c:pt idx="11">
                <c:v>97.204343664389199</c:v>
              </c:pt>
              <c:pt idx="12">
                <c:v>99.660032346436935</c:v>
              </c:pt>
              <c:pt idx="13">
                <c:v>100.78555632570881</c:v>
              </c:pt>
              <c:pt idx="14">
                <c:v>100.27065386011816</c:v>
              </c:pt>
              <c:pt idx="15">
                <c:v>101.93088424596492</c:v>
              </c:pt>
              <c:pt idx="16">
                <c:v>107.21193517509981</c:v>
              </c:pt>
              <c:pt idx="17">
                <c:v>105.70023434663496</c:v>
              </c:pt>
              <c:pt idx="18">
                <c:v>113.09700630425451</c:v>
              </c:pt>
              <c:pt idx="19">
                <c:v>113.99148430537676</c:v>
              </c:pt>
              <c:pt idx="20">
                <c:v>112.03419480476613</c:v>
              </c:pt>
              <c:pt idx="21">
                <c:v>112.21573093045514</c:v>
              </c:pt>
              <c:pt idx="22">
                <c:v>107.7367396111826</c:v>
              </c:pt>
              <c:pt idx="23">
                <c:v>110.26834340033662</c:v>
              </c:pt>
              <c:pt idx="24">
                <c:v>102.36327029078782</c:v>
              </c:pt>
              <c:pt idx="25">
                <c:v>106.55180380895793</c:v>
              </c:pt>
              <c:pt idx="26">
                <c:v>109.8689639238208</c:v>
              </c:pt>
              <c:pt idx="27">
                <c:v>116.60890517212923</c:v>
              </c:pt>
              <c:pt idx="28">
                <c:v>121.52688384988609</c:v>
              </c:pt>
              <c:pt idx="29">
                <c:v>116.96537610984582</c:v>
              </c:pt>
              <c:pt idx="30">
                <c:v>118.68171766181464</c:v>
              </c:pt>
              <c:pt idx="31">
                <c:v>116.54823140905035</c:v>
              </c:pt>
              <c:pt idx="32">
                <c:v>123.86672407499087</c:v>
              </c:pt>
              <c:pt idx="33">
                <c:v>129.78562326632994</c:v>
              </c:pt>
              <c:pt idx="34">
                <c:v>135.33933384823575</c:v>
              </c:pt>
              <c:pt idx="35">
                <c:v>132.39764282932296</c:v>
              </c:pt>
              <c:pt idx="36">
                <c:v>133.58835762286691</c:v>
              </c:pt>
              <c:pt idx="37">
                <c:v>138.80164487573023</c:v>
              </c:pt>
              <c:pt idx="38">
                <c:v>135.58541189886782</c:v>
              </c:pt>
              <c:pt idx="39">
                <c:v>130.21170693798061</c:v>
              </c:pt>
              <c:pt idx="40">
                <c:v>133.78609358352307</c:v>
              </c:pt>
              <c:pt idx="41">
                <c:v>136.45983448856316</c:v>
              </c:pt>
              <c:pt idx="42">
                <c:v>134.91589002211435</c:v>
              </c:pt>
              <c:pt idx="43">
                <c:v>137.37306098623623</c:v>
              </c:pt>
              <c:pt idx="44">
                <c:v>144.25422681783672</c:v>
              </c:pt>
              <c:pt idx="45">
                <c:v>144.51065064857903</c:v>
              </c:pt>
              <c:pt idx="46">
                <c:v>150.88575845133178</c:v>
              </c:pt>
              <c:pt idx="47">
                <c:v>140.72006141862227</c:v>
              </c:pt>
              <c:pt idx="48">
                <c:v>138.03734150575963</c:v>
              </c:pt>
              <c:pt idx="49">
                <c:v>136.74638117965472</c:v>
              </c:pt>
              <c:pt idx="50">
                <c:v>131.0914744595174</c:v>
              </c:pt>
              <c:pt idx="51">
                <c:v>122.5055738026867</c:v>
              </c:pt>
              <c:pt idx="52">
                <c:v>129.68201091527212</c:v>
              </c:pt>
              <c:pt idx="53">
                <c:v>120.99979016074195</c:v>
              </c:pt>
              <c:pt idx="54">
                <c:v>110.86005179720762</c:v>
              </c:pt>
              <c:pt idx="55">
                <c:v>109.01666856124366</c:v>
              </c:pt>
              <c:pt idx="56">
                <c:v>112.43859261643064</c:v>
              </c:pt>
              <c:pt idx="57">
                <c:v>128.5064091263161</c:v>
              </c:pt>
              <c:pt idx="58">
                <c:v>133.8142285011717</c:v>
              </c:pt>
              <c:pt idx="59">
                <c:v>129.0189765917417</c:v>
              </c:pt>
              <c:pt idx="60">
                <c:v>128.08187320856845</c:v>
              </c:pt>
              <c:pt idx="61">
                <c:v>136.08558138349869</c:v>
              </c:pt>
              <c:pt idx="62">
                <c:v>131.50943153831579</c:v>
              </c:pt>
              <c:pt idx="63">
                <c:v>135.62870146239047</c:v>
              </c:pt>
              <c:pt idx="64">
                <c:v>137.41045571350188</c:v>
              </c:pt>
              <c:pt idx="65">
                <c:v>142.10796955252366</c:v>
              </c:pt>
              <c:pt idx="66">
                <c:v>141.68775628655683</c:v>
              </c:pt>
              <c:pt idx="67">
                <c:v>146.85765913794074</c:v>
              </c:pt>
              <c:pt idx="68">
                <c:v>143.54293491353829</c:v>
              </c:pt>
              <c:pt idx="69">
                <c:v>143.21493930726086</c:v>
              </c:pt>
              <c:pt idx="70">
                <c:v>146.15814952496439</c:v>
              </c:pt>
              <c:pt idx="71">
                <c:v>141.82382960080156</c:v>
              </c:pt>
              <c:pt idx="72">
                <c:v>136.86226474604712</c:v>
              </c:pt>
              <c:pt idx="73">
                <c:v>149.51627601993712</c:v>
              </c:pt>
              <c:pt idx="74">
                <c:v>158.37302214625413</c:v>
              </c:pt>
              <c:pt idx="75">
                <c:v>154.89214149250162</c:v>
              </c:pt>
              <c:pt idx="76">
                <c:v>159.79494244716378</c:v>
              </c:pt>
              <c:pt idx="77">
                <c:v>166.16468844299263</c:v>
              </c:pt>
              <c:pt idx="78">
                <c:v>179.16674298427992</c:v>
              </c:pt>
              <c:pt idx="79">
                <c:v>187.31040895314439</c:v>
              </c:pt>
              <c:pt idx="80">
                <c:v>197.76851101622529</c:v>
              </c:pt>
              <c:pt idx="81">
                <c:v>191.67229666415014</c:v>
              </c:pt>
              <c:pt idx="82">
                <c:v>197.24976882478023</c:v>
              </c:pt>
              <c:pt idx="83">
                <c:v>186.57480858575192</c:v>
              </c:pt>
              <c:pt idx="84">
                <c:v>180.62419164071795</c:v>
              </c:pt>
              <c:pt idx="85">
                <c:v>186.62994601277182</c:v>
              </c:pt>
              <c:pt idx="86">
                <c:v>186.27516248540155</c:v>
              </c:pt>
              <c:pt idx="87">
                <c:v>185.9858771580617</c:v>
              </c:pt>
              <c:pt idx="88">
                <c:v>180.67449247818178</c:v>
              </c:pt>
              <c:pt idx="89">
                <c:v>180.45967050662523</c:v>
              </c:pt>
              <c:pt idx="90">
                <c:v>187.13451279932428</c:v>
              </c:pt>
              <c:pt idx="91">
                <c:v>194.50087576115686</c:v>
              </c:pt>
              <c:pt idx="92">
                <c:v>195.40647183870081</c:v>
              </c:pt>
              <c:pt idx="93">
                <c:v>191.50127349900436</c:v>
              </c:pt>
              <c:pt idx="94">
                <c:v>199.98248189972827</c:v>
              </c:pt>
              <c:pt idx="95">
                <c:v>194.68974553377009</c:v>
              </c:pt>
              <c:pt idx="96">
                <c:v>201.90962005714439</c:v>
              </c:pt>
              <c:pt idx="97">
                <c:v>186.03265899357092</c:v>
              </c:pt>
              <c:pt idx="98">
                <c:v>178.20161421323655</c:v>
              </c:pt>
              <c:pt idx="99">
                <c:v>186.87575598668005</c:v>
              </c:pt>
              <c:pt idx="100">
                <c:v>196.83212251413838</c:v>
              </c:pt>
              <c:pt idx="101">
                <c:v>192.07606793782921</c:v>
              </c:pt>
              <c:pt idx="102">
                <c:v>195.36648774664178</c:v>
              </c:pt>
              <c:pt idx="103">
                <c:v>185.52138432962525</c:v>
              </c:pt>
              <c:pt idx="104">
                <c:v>171.60078725645184</c:v>
              </c:pt>
              <c:pt idx="105">
                <c:v>136.16556788956905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100.68896384928716</c:v>
              </c:pt>
              <c:pt idx="11">
                <c:v>101.00719195519346</c:v>
              </c:pt>
              <c:pt idx="12">
                <c:v>101.96983197556008</c:v>
              </c:pt>
              <c:pt idx="13">
                <c:v>104.78455957230142</c:v>
              </c:pt>
              <c:pt idx="14">
                <c:v>106.8100814663951</c:v>
              </c:pt>
              <c:pt idx="15">
                <c:v>108.55556262729122</c:v>
              </c:pt>
              <c:pt idx="16">
                <c:v>119.22256873727085</c:v>
              </c:pt>
              <c:pt idx="17">
                <c:v>120.57822046843175</c:v>
              </c:pt>
              <c:pt idx="18">
                <c:v>121.25763747454175</c:v>
              </c:pt>
              <c:pt idx="19">
                <c:v>123.85915224032586</c:v>
              </c:pt>
              <c:pt idx="20">
                <c:v>124.73427953156822</c:v>
              </c:pt>
              <c:pt idx="21">
                <c:v>129.76387474541752</c:v>
              </c:pt>
              <c:pt idx="22">
                <c:v>132.78385947046846</c:v>
              </c:pt>
              <c:pt idx="23">
                <c:v>135.72906059063138</c:v>
              </c:pt>
              <c:pt idx="24">
                <c:v>137.4283986761711</c:v>
              </c:pt>
              <c:pt idx="25">
                <c:v>139.34731415478618</c:v>
              </c:pt>
              <c:pt idx="26">
                <c:v>140.67273421588598</c:v>
              </c:pt>
              <c:pt idx="27">
                <c:v>146.3499236252546</c:v>
              </c:pt>
              <c:pt idx="28">
                <c:v>151.94119144602854</c:v>
              </c:pt>
              <c:pt idx="29">
                <c:v>153.73440682281063</c:v>
              </c:pt>
              <c:pt idx="30">
                <c:v>154.83388492871694</c:v>
              </c:pt>
              <c:pt idx="31">
                <c:v>155.61912935336051</c:v>
              </c:pt>
              <c:pt idx="32">
                <c:v>157.87772851323834</c:v>
              </c:pt>
              <c:pt idx="33">
                <c:v>161.37587914651229</c:v>
              </c:pt>
              <c:pt idx="34">
                <c:v>162.80455638842929</c:v>
              </c:pt>
              <c:pt idx="35">
                <c:v>164.28483503850566</c:v>
              </c:pt>
              <c:pt idx="36">
                <c:v>166.01167707802961</c:v>
              </c:pt>
              <c:pt idx="37">
                <c:v>168.34202623472513</c:v>
              </c:pt>
              <c:pt idx="38">
                <c:v>170.45995742585291</c:v>
              </c:pt>
              <c:pt idx="39">
                <c:v>175.81428237970985</c:v>
              </c:pt>
              <c:pt idx="40">
                <c:v>178.82437248758916</c:v>
              </c:pt>
              <c:pt idx="41">
                <c:v>191.4408135644731</c:v>
              </c:pt>
              <c:pt idx="42">
                <c:v>191.16805817209783</c:v>
              </c:pt>
              <c:pt idx="43">
                <c:v>196.58190241057798</c:v>
              </c:pt>
              <c:pt idx="44">
                <c:v>200.93505448701637</c:v>
              </c:pt>
              <c:pt idx="45">
                <c:v>206.71886218018082</c:v>
              </c:pt>
              <c:pt idx="46">
                <c:v>214.67742214867627</c:v>
              </c:pt>
              <c:pt idx="47">
                <c:v>216.11386996085807</c:v>
              </c:pt>
              <c:pt idx="48">
                <c:v>218.28616431390031</c:v>
              </c:pt>
              <c:pt idx="49">
                <c:v>224.88094439600312</c:v>
              </c:pt>
              <c:pt idx="50">
                <c:v>234.19367422511465</c:v>
              </c:pt>
              <c:pt idx="51">
                <c:v>244.40561118253572</c:v>
              </c:pt>
              <c:pt idx="52">
                <c:v>250.38082183044813</c:v>
              </c:pt>
              <c:pt idx="53">
                <c:v>253.16083569087328</c:v>
              </c:pt>
              <c:pt idx="54">
                <c:v>256.67834771193998</c:v>
              </c:pt>
              <c:pt idx="55">
                <c:v>255.63171981765535</c:v>
              </c:pt>
              <c:pt idx="56">
                <c:v>263.10767614562127</c:v>
              </c:pt>
              <c:pt idx="57">
                <c:v>265.35737698097006</c:v>
              </c:pt>
              <c:pt idx="58">
                <c:v>271.34246176171087</c:v>
              </c:pt>
              <c:pt idx="59">
                <c:v>278.79169854569761</c:v>
              </c:pt>
              <c:pt idx="60">
                <c:v>280.48464132669301</c:v>
              </c:pt>
              <c:pt idx="61">
                <c:v>285.69492402397765</c:v>
              </c:pt>
              <c:pt idx="62">
                <c:v>289.45466922413323</c:v>
              </c:pt>
              <c:pt idx="63">
                <c:v>293.92095477026163</c:v>
              </c:pt>
              <c:pt idx="64">
                <c:v>296.47953668153673</c:v>
              </c:pt>
              <c:pt idx="65">
                <c:v>295.30547771627784</c:v>
              </c:pt>
              <c:pt idx="66">
                <c:v>295.52695682456505</c:v>
              </c:pt>
              <c:pt idx="67">
                <c:v>299.73762490540145</c:v>
              </c:pt>
              <c:pt idx="68">
                <c:v>312.02776673939758</c:v>
              </c:pt>
              <c:pt idx="69">
                <c:v>312.4873836398047</c:v>
              </c:pt>
              <c:pt idx="70">
                <c:v>312.87893033150539</c:v>
              </c:pt>
              <c:pt idx="71">
                <c:v>313.08918497268814</c:v>
              </c:pt>
              <c:pt idx="72">
                <c:v>314.09701905911527</c:v>
              </c:pt>
              <c:pt idx="73">
                <c:v>314.0917045375528</c:v>
              </c:pt>
              <c:pt idx="74">
                <c:v>318.76538910107161</c:v>
              </c:pt>
              <c:pt idx="75">
                <c:v>331.91127374759981</c:v>
              </c:pt>
              <c:pt idx="76">
                <c:v>333.77097261440764</c:v>
              </c:pt>
              <c:pt idx="77">
                <c:v>333.80167954388816</c:v>
              </c:pt>
              <c:pt idx="78">
                <c:v>338.08669170419307</c:v>
              </c:pt>
              <c:pt idx="79">
                <c:v>341.05238816382223</c:v>
              </c:pt>
              <c:pt idx="80">
                <c:v>352.65669567109626</c:v>
              </c:pt>
              <c:pt idx="81">
                <c:v>359.26724543145099</c:v>
              </c:pt>
              <c:pt idx="82">
                <c:v>359.38113314825273</c:v>
              </c:pt>
              <c:pt idx="83">
                <c:v>359.03073654343314</c:v>
              </c:pt>
              <c:pt idx="84">
                <c:v>355.9588695615675</c:v>
              </c:pt>
              <c:pt idx="85">
                <c:v>355.60896199278847</c:v>
              </c:pt>
              <c:pt idx="86">
                <c:v>354.7302522477043</c:v>
              </c:pt>
              <c:pt idx="87">
                <c:v>358.31302779540613</c:v>
              </c:pt>
              <c:pt idx="88">
                <c:v>365.52300254070531</c:v>
              </c:pt>
              <c:pt idx="89">
                <c:v>362.06588598267535</c:v>
              </c:pt>
              <c:pt idx="90">
                <c:v>363.5340631503351</c:v>
              </c:pt>
              <c:pt idx="91">
                <c:v>361.70330560831002</c:v>
              </c:pt>
              <c:pt idx="92">
                <c:v>360.71477047408246</c:v>
              </c:pt>
              <c:pt idx="93">
                <c:v>371.04708435954205</c:v>
              </c:pt>
              <c:pt idx="94">
                <c:v>375.40837178910414</c:v>
              </c:pt>
              <c:pt idx="95">
                <c:v>374.36398569878685</c:v>
              </c:pt>
              <c:pt idx="96">
                <c:v>364.58297784443465</c:v>
              </c:pt>
              <c:pt idx="97">
                <c:v>362.20516766293326</c:v>
              </c:pt>
              <c:pt idx="98">
                <c:v>355.06067073078191</c:v>
              </c:pt>
              <c:pt idx="99">
                <c:v>377.96492447828319</c:v>
              </c:pt>
              <c:pt idx="100">
                <c:v>375.52894054002064</c:v>
              </c:pt>
              <c:pt idx="101">
                <c:v>374.03095559620652</c:v>
              </c:pt>
              <c:pt idx="102">
                <c:v>394.4510206179105</c:v>
              </c:pt>
              <c:pt idx="103">
                <c:v>389.88880011344372</c:v>
              </c:pt>
              <c:pt idx="104">
                <c:v>384.02214333813669</c:v>
              </c:pt>
              <c:pt idx="105">
                <c:v>363.74999841345982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101.60014330319302</c:v>
              </c:pt>
              <c:pt idx="11">
                <c:v>101.72623823556702</c:v>
              </c:pt>
              <c:pt idx="12">
                <c:v>104.26299693087887</c:v>
              </c:pt>
              <c:pt idx="13">
                <c:v>107.02441651608959</c:v>
              </c:pt>
              <c:pt idx="14">
                <c:v>107.44156858665579</c:v>
              </c:pt>
              <c:pt idx="15">
                <c:v>108.36550750589667</c:v>
              </c:pt>
              <c:pt idx="16">
                <c:v>108.09520888702698</c:v>
              </c:pt>
              <c:pt idx="17">
                <c:v>109.03815703201563</c:v>
              </c:pt>
              <c:pt idx="18">
                <c:v>110.70031977138737</c:v>
              </c:pt>
              <c:pt idx="19">
                <c:v>110.80306875080154</c:v>
              </c:pt>
              <c:pt idx="20">
                <c:v>111.50938256604051</c:v>
              </c:pt>
              <c:pt idx="21">
                <c:v>111.66015949217795</c:v>
              </c:pt>
              <c:pt idx="22">
                <c:v>114.55297682362701</c:v>
              </c:pt>
              <c:pt idx="23">
                <c:v>111.94131754217399</c:v>
              </c:pt>
              <c:pt idx="24">
                <c:v>111.11047628807817</c:v>
              </c:pt>
              <c:pt idx="25">
                <c:v>111.32698660864249</c:v>
              </c:pt>
              <c:pt idx="26">
                <c:v>110.8291975929905</c:v>
              </c:pt>
              <c:pt idx="27">
                <c:v>114.15725961598265</c:v>
              </c:pt>
              <c:pt idx="28">
                <c:v>115.26594756151262</c:v>
              </c:pt>
              <c:pt idx="29">
                <c:v>114.12208300130496</c:v>
              </c:pt>
              <c:pt idx="30">
                <c:v>115.48235341769121</c:v>
              </c:pt>
              <c:pt idx="31">
                <c:v>111.44806198431885</c:v>
              </c:pt>
              <c:pt idx="32">
                <c:v>113.76023349939007</c:v>
              </c:pt>
              <c:pt idx="33">
                <c:v>115.53221897531772</c:v>
              </c:pt>
              <c:pt idx="34">
                <c:v>116.48285022282215</c:v>
              </c:pt>
              <c:pt idx="35">
                <c:v>118.16570501187844</c:v>
              </c:pt>
              <c:pt idx="36">
                <c:v>119.03356770721741</c:v>
              </c:pt>
              <c:pt idx="37">
                <c:v>120.44291909109783</c:v>
              </c:pt>
              <c:pt idx="38">
                <c:v>122.76699501988971</c:v>
              </c:pt>
              <c:pt idx="39">
                <c:v>121.52440544538268</c:v>
              </c:pt>
              <c:pt idx="40">
                <c:v>124.66192213002034</c:v>
              </c:pt>
              <c:pt idx="41">
                <c:v>126.9387452966868</c:v>
              </c:pt>
              <c:pt idx="42">
                <c:v>125.37770227968868</c:v>
              </c:pt>
              <c:pt idx="43">
                <c:v>129.85540892507544</c:v>
              </c:pt>
              <c:pt idx="44">
                <c:v>128.27250507901394</c:v>
              </c:pt>
              <c:pt idx="45">
                <c:v>127.84953746169364</c:v>
              </c:pt>
              <c:pt idx="46">
                <c:v>127.65298920973893</c:v>
              </c:pt>
              <c:pt idx="47">
                <c:v>127.34900949151449</c:v>
              </c:pt>
              <c:pt idx="48">
                <c:v>127.63229272378683</c:v>
              </c:pt>
              <c:pt idx="49">
                <c:v>128.55120622816241</c:v>
              </c:pt>
              <c:pt idx="50">
                <c:v>128.89089706568311</c:v>
              </c:pt>
              <c:pt idx="51">
                <c:v>129.52256115338344</c:v>
              </c:pt>
              <c:pt idx="52">
                <c:v>131.27552549932469</c:v>
              </c:pt>
              <c:pt idx="53">
                <c:v>130.68735899154061</c:v>
              </c:pt>
              <c:pt idx="54">
                <c:v>126.55485438350985</c:v>
              </c:pt>
              <c:pt idx="55">
                <c:v>129.95017686097046</c:v>
              </c:pt>
              <c:pt idx="56">
                <c:v>129.97082181278083</c:v>
              </c:pt>
              <c:pt idx="57">
                <c:v>132.38963309913714</c:v>
              </c:pt>
              <c:pt idx="58">
                <c:v>134.06804861619023</c:v>
              </c:pt>
              <c:pt idx="59">
                <c:v>133.69787002026828</c:v>
              </c:pt>
              <c:pt idx="60">
                <c:v>136.8082311327573</c:v>
              </c:pt>
              <c:pt idx="61">
                <c:v>138.52161334225917</c:v>
              </c:pt>
              <c:pt idx="62">
                <c:v>137.54949567388732</c:v>
              </c:pt>
              <c:pt idx="63">
                <c:v>140.15143660012617</c:v>
              </c:pt>
              <c:pt idx="64">
                <c:v>141.04047923140234</c:v>
              </c:pt>
              <c:pt idx="65">
                <c:v>139.72291458685351</c:v>
              </c:pt>
              <c:pt idx="66">
                <c:v>141.35750516604983</c:v>
              </c:pt>
              <c:pt idx="67">
                <c:v>142.6795611452134</c:v>
              </c:pt>
              <c:pt idx="68">
                <c:v>144.01936485501244</c:v>
              </c:pt>
              <c:pt idx="69">
                <c:v>145.03967781371861</c:v>
              </c:pt>
              <c:pt idx="70">
                <c:v>146.90805524778972</c:v>
              </c:pt>
              <c:pt idx="71">
                <c:v>148.97826957628027</c:v>
              </c:pt>
              <c:pt idx="72">
                <c:v>148.87006726143088</c:v>
              </c:pt>
              <c:pt idx="73">
                <c:v>152.00600943673896</c:v>
              </c:pt>
              <c:pt idx="74">
                <c:v>154.04375462280862</c:v>
              </c:pt>
              <c:pt idx="75">
                <c:v>155.79619061351036</c:v>
              </c:pt>
              <c:pt idx="76">
                <c:v>153.79138251432641</c:v>
              </c:pt>
              <c:pt idx="77">
                <c:v>153.55233773489599</c:v>
              </c:pt>
              <c:pt idx="78">
                <c:v>159.91874002297777</c:v>
              </c:pt>
              <c:pt idx="79">
                <c:v>162.46843784642675</c:v>
              </c:pt>
              <c:pt idx="80">
                <c:v>164.48691212260778</c:v>
              </c:pt>
              <c:pt idx="81">
                <c:v>167.27158577947458</c:v>
              </c:pt>
              <c:pt idx="82">
                <c:v>166.62063197692979</c:v>
              </c:pt>
              <c:pt idx="83">
                <c:v>165.6025503865938</c:v>
              </c:pt>
              <c:pt idx="84">
                <c:v>165.50110475289617</c:v>
              </c:pt>
              <c:pt idx="85">
                <c:v>168.16024647807083</c:v>
              </c:pt>
              <c:pt idx="86">
                <c:v>167.36313836284799</c:v>
              </c:pt>
              <c:pt idx="87">
                <c:v>169.08596815013217</c:v>
              </c:pt>
              <c:pt idx="88">
                <c:v>170.13509346258346</c:v>
              </c:pt>
              <c:pt idx="89">
                <c:v>175.45527711433374</c:v>
              </c:pt>
              <c:pt idx="90">
                <c:v>177.53482836770576</c:v>
              </c:pt>
              <c:pt idx="91">
                <c:v>181.60339330515967</c:v>
              </c:pt>
              <c:pt idx="92">
                <c:v>182.24606205649511</c:v>
              </c:pt>
              <c:pt idx="93">
                <c:v>184.78440193984278</c:v>
              </c:pt>
              <c:pt idx="94">
                <c:v>186.93599511516854</c:v>
              </c:pt>
              <c:pt idx="95">
                <c:v>188.28617663571487</c:v>
              </c:pt>
              <c:pt idx="96">
                <c:v>192.71892889205347</c:v>
              </c:pt>
              <c:pt idx="97">
                <c:v>192.21636253897316</c:v>
              </c:pt>
              <c:pt idx="98">
                <c:v>194.87368273582234</c:v>
              </c:pt>
              <c:pt idx="99">
                <c:v>195.65578786505577</c:v>
              </c:pt>
              <c:pt idx="100">
                <c:v>195.5286530341838</c:v>
              </c:pt>
              <c:pt idx="101">
                <c:v>196.64398798764742</c:v>
              </c:pt>
              <c:pt idx="102">
                <c:v>201.1364070240389</c:v>
              </c:pt>
              <c:pt idx="103">
                <c:v>203.96752989519246</c:v>
              </c:pt>
              <c:pt idx="104">
                <c:v>202.75746585949733</c:v>
              </c:pt>
              <c:pt idx="105">
                <c:v>189.69954222445787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100.50921616478075</c:v>
              </c:pt>
              <c:pt idx="11">
                <c:v>100.99343515236455</c:v>
              </c:pt>
              <c:pt idx="12">
                <c:v>101.46369612589167</c:v>
              </c:pt>
              <c:pt idx="13">
                <c:v>101.94842134742048</c:v>
              </c:pt>
              <c:pt idx="14">
                <c:v>102.42708049689845</c:v>
              </c:pt>
              <c:pt idx="15">
                <c:v>102.88750968716801</c:v>
              </c:pt>
              <c:pt idx="16">
                <c:v>103.36114513613832</c:v>
              </c:pt>
              <c:pt idx="17">
                <c:v>103.81828838412552</c:v>
              </c:pt>
              <c:pt idx="18">
                <c:v>104.29001326835471</c:v>
              </c:pt>
              <c:pt idx="19">
                <c:v>104.7639595742484</c:v>
              </c:pt>
              <c:pt idx="20">
                <c:v>105.19175888732019</c:v>
              </c:pt>
              <c:pt idx="21">
                <c:v>105.66518744762405</c:v>
              </c:pt>
              <c:pt idx="22">
                <c:v>106.11946129940284</c:v>
              </c:pt>
              <c:pt idx="23">
                <c:v>106.58876073157884</c:v>
              </c:pt>
              <c:pt idx="24">
                <c:v>107.04332254260918</c:v>
              </c:pt>
              <c:pt idx="25">
                <c:v>107.51342771198534</c:v>
              </c:pt>
              <c:pt idx="26">
                <c:v>107.98715581602622</c:v>
              </c:pt>
              <c:pt idx="27">
                <c:v>108.44924967163062</c:v>
              </c:pt>
              <c:pt idx="28">
                <c:v>108.9353929226608</c:v>
              </c:pt>
              <c:pt idx="29">
                <c:v>109.40966375711285</c:v>
              </c:pt>
              <c:pt idx="30">
                <c:v>109.90360293849065</c:v>
              </c:pt>
              <c:pt idx="31">
                <c:v>110.40433717416663</c:v>
              </c:pt>
              <c:pt idx="32">
                <c:v>110.86347035827836</c:v>
              </c:pt>
              <c:pt idx="33">
                <c:v>111.3814109575623</c:v>
              </c:pt>
              <c:pt idx="34">
                <c:v>111.89349702102842</c:v>
              </c:pt>
              <c:pt idx="35">
                <c:v>112.42906468541037</c:v>
              </c:pt>
              <c:pt idx="36">
                <c:v>112.95281106886034</c:v>
              </c:pt>
              <c:pt idx="37">
                <c:v>113.50037248353961</c:v>
              </c:pt>
              <c:pt idx="38">
                <c:v>114.05320442973435</c:v>
              </c:pt>
              <c:pt idx="39">
                <c:v>114.59698049878121</c:v>
              </c:pt>
              <c:pt idx="40">
                <c:v>115.16779894496013</c:v>
              </c:pt>
              <c:pt idx="41">
                <c:v>115.72936830684615</c:v>
              </c:pt>
              <c:pt idx="42">
                <c:v>116.3193321923399</c:v>
              </c:pt>
              <c:pt idx="43">
                <c:v>116.91872392986646</c:v>
              </c:pt>
              <c:pt idx="44">
                <c:v>117.46633580129571</c:v>
              </c:pt>
              <c:pt idx="45">
                <c:v>118.07796555672924</c:v>
              </c:pt>
              <c:pt idx="46">
                <c:v>118.67073942664392</c:v>
              </c:pt>
              <c:pt idx="47">
                <c:v>119.28931666586385</c:v>
              </c:pt>
              <c:pt idx="48">
                <c:v>119.89779492866768</c:v>
              </c:pt>
              <c:pt idx="49">
                <c:v>120.53766778499761</c:v>
              </c:pt>
              <c:pt idx="50">
                <c:v>121.18718428135276</c:v>
              </c:pt>
              <c:pt idx="51">
                <c:v>121.82291230150082</c:v>
              </c:pt>
              <c:pt idx="52">
                <c:v>122.49253707556059</c:v>
              </c:pt>
              <c:pt idx="53">
                <c:v>123.15183417921075</c:v>
              </c:pt>
              <c:pt idx="54">
                <c:v>123.84446360864843</c:v>
              </c:pt>
              <c:pt idx="55">
                <c:v>124.55163967365621</c:v>
              </c:pt>
              <c:pt idx="56">
                <c:v>125.2286126547662</c:v>
              </c:pt>
              <c:pt idx="57">
                <c:v>125.97105924873965</c:v>
              </c:pt>
              <c:pt idx="58">
                <c:v>126.70602306816819</c:v>
              </c:pt>
              <c:pt idx="59">
                <c:v>127.48532560879343</c:v>
              </c:pt>
              <c:pt idx="60">
                <c:v>128.25313646360644</c:v>
              </c:pt>
              <c:pt idx="61">
                <c:v>129.06061881894132</c:v>
              </c:pt>
              <c:pt idx="62">
                <c:v>129.88237319113026</c:v>
              </c:pt>
              <c:pt idx="63">
                <c:v>130.6922379046116</c:v>
              </c:pt>
              <c:pt idx="64">
                <c:v>131.54620557533173</c:v>
              </c:pt>
              <c:pt idx="65">
                <c:v>132.38982710374145</c:v>
              </c:pt>
              <c:pt idx="66">
                <c:v>133.28073484534372</c:v>
              </c:pt>
              <c:pt idx="67">
                <c:v>134.18530865442276</c:v>
              </c:pt>
              <c:pt idx="68">
                <c:v>135.0131363073084</c:v>
              </c:pt>
              <c:pt idx="69">
                <c:v>135.94071199716424</c:v>
              </c:pt>
              <c:pt idx="70">
                <c:v>136.84877203160158</c:v>
              </c:pt>
              <c:pt idx="71">
                <c:v>137.79720811038953</c:v>
              </c:pt>
              <c:pt idx="72">
                <c:v>138.72486496677774</c:v>
              </c:pt>
              <c:pt idx="73">
                <c:v>139.69187380381672</c:v>
              </c:pt>
              <c:pt idx="74">
                <c:v>140.65734081644294</c:v>
              </c:pt>
              <c:pt idx="75">
                <c:v>141.58447614351482</c:v>
              </c:pt>
              <c:pt idx="76">
                <c:v>142.53625948677944</c:v>
              </c:pt>
              <c:pt idx="77">
                <c:v>143.45173882061241</c:v>
              </c:pt>
              <c:pt idx="78">
                <c:v>144.40034989728315</c:v>
              </c:pt>
              <c:pt idx="79">
                <c:v>145.34935689433252</c:v>
              </c:pt>
              <c:pt idx="80">
                <c:v>146.20739737185195</c:v>
              </c:pt>
              <c:pt idx="81">
                <c:v>147.16095948832168</c:v>
              </c:pt>
              <c:pt idx="82">
                <c:v>148.08633638650224</c:v>
              </c:pt>
              <c:pt idx="83">
                <c:v>149.04519503039447</c:v>
              </c:pt>
              <c:pt idx="84">
                <c:v>149.97363664487085</c:v>
              </c:pt>
              <c:pt idx="85">
                <c:v>150.93067908641015</c:v>
              </c:pt>
              <c:pt idx="86">
                <c:v>151.88676391201119</c:v>
              </c:pt>
              <c:pt idx="87">
                <c:v>152.81237359811817</c:v>
              </c:pt>
              <c:pt idx="88">
                <c:v>153.77202835653981</c:v>
              </c:pt>
              <c:pt idx="89">
                <c:v>154.70594691462045</c:v>
              </c:pt>
              <c:pt idx="90">
                <c:v>155.67662418743484</c:v>
              </c:pt>
              <c:pt idx="91">
                <c:v>156.6520013036311</c:v>
              </c:pt>
              <c:pt idx="92">
                <c:v>157.53771104647114</c:v>
              </c:pt>
              <c:pt idx="93">
                <c:v>158.52453612031189</c:v>
              </c:pt>
              <c:pt idx="94">
                <c:v>159.48492055386552</c:v>
              </c:pt>
              <c:pt idx="95">
                <c:v>160.48053667155685</c:v>
              </c:pt>
              <c:pt idx="96">
                <c:v>161.44560818693049</c:v>
              </c:pt>
              <c:pt idx="97">
                <c:v>162.4426477712737</c:v>
              </c:pt>
              <c:pt idx="98">
                <c:v>163.43727667925091</c:v>
              </c:pt>
              <c:pt idx="99">
                <c:v>164.39354035507398</c:v>
              </c:pt>
              <c:pt idx="100">
                <c:v>165.37546087984259</c:v>
              </c:pt>
              <c:pt idx="101">
                <c:v>166.32171847758204</c:v>
              </c:pt>
              <c:pt idx="102">
                <c:v>168.86211938706754</c:v>
              </c:pt>
              <c:pt idx="103">
                <c:v>169.84562814443504</c:v>
              </c:pt>
              <c:pt idx="104">
                <c:v>170.76485354033051</c:v>
              </c:pt>
              <c:pt idx="105">
                <c:v>171.74368999169542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102.07708376822538</c:v>
              </c:pt>
              <c:pt idx="11">
                <c:v>99.346073742262206</c:v>
              </c:pt>
              <c:pt idx="12">
                <c:v>101.43671085100173</c:v>
              </c:pt>
              <c:pt idx="13">
                <c:v>102.91239418503157</c:v>
              </c:pt>
              <c:pt idx="14">
                <c:v>102.86648443988643</c:v>
              </c:pt>
              <c:pt idx="15">
                <c:v>104.07594943851409</c:v>
              </c:pt>
              <c:pt idx="16">
                <c:v>106.7899844886948</c:v>
              </c:pt>
              <c:pt idx="17">
                <c:v>106.41103917904876</c:v>
              </c:pt>
              <c:pt idx="18">
                <c:v>110.71763151649705</c:v>
              </c:pt>
              <c:pt idx="19">
                <c:v>111.28692218681971</c:v>
              </c:pt>
              <c:pt idx="20">
                <c:v>110.63520331692258</c:v>
              </c:pt>
              <c:pt idx="21">
                <c:v>110.86930190634915</c:v>
              </c:pt>
              <c:pt idx="22">
                <c:v>109.61370495908879</c:v>
              </c:pt>
              <c:pt idx="23">
                <c:v>110.2487947373376</c:v>
              </c:pt>
              <c:pt idx="24">
                <c:v>106.1455092534008</c:v>
              </c:pt>
              <c:pt idx="25">
                <c:v>108.47244056648636</c:v>
              </c:pt>
              <c:pt idx="26">
                <c:v>110.11100035763361</c:v>
              </c:pt>
              <c:pt idx="27">
                <c:v>114.57457993819791</c:v>
              </c:pt>
              <c:pt idx="28">
                <c:v>117.42721296928519</c:v>
              </c:pt>
              <c:pt idx="29">
                <c:v>114.97605423122404</c:v>
              </c:pt>
              <c:pt idx="30">
                <c:v>116.33457802875935</c:v>
              </c:pt>
              <c:pt idx="31">
                <c:v>114.1757195491606</c:v>
              </c:pt>
              <c:pt idx="32">
                <c:v>118.56606827739053</c:v>
              </c:pt>
              <c:pt idx="33">
                <c:v>122.06371179718464</c:v>
              </c:pt>
              <c:pt idx="34">
                <c:v>125.08890336260045</c:v>
              </c:pt>
              <c:pt idx="35">
                <c:v>124.3913596148779</c:v>
              </c:pt>
              <c:pt idx="36">
                <c:v>125.34068533406843</c:v>
              </c:pt>
              <c:pt idx="37">
                <c:v>128.35312723049918</c:v>
              </c:pt>
              <c:pt idx="38">
                <c:v>127.73411308036276</c:v>
              </c:pt>
              <c:pt idx="39">
                <c:v>124.93678856057971</c:v>
              </c:pt>
              <c:pt idx="40">
                <c:v>127.7437317801587</c:v>
              </c:pt>
              <c:pt idx="41">
                <c:v>129.84473430056858</c:v>
              </c:pt>
              <c:pt idx="42">
                <c:v>128.76353489615488</c:v>
              </c:pt>
              <c:pt idx="43">
                <c:v>131.44838666702222</c:v>
              </c:pt>
              <c:pt idx="44">
                <c:v>134.3830192288822</c:v>
              </c:pt>
              <c:pt idx="45">
                <c:v>134.50946522778273</c:v>
              </c:pt>
              <c:pt idx="46">
                <c:v>137.54943385122243</c:v>
              </c:pt>
              <c:pt idx="47">
                <c:v>132.96097541313688</c:v>
              </c:pt>
              <c:pt idx="48">
                <c:v>131.91794911843411</c:v>
              </c:pt>
              <c:pt idx="49">
                <c:v>131.72681913786025</c:v>
              </c:pt>
              <c:pt idx="50">
                <c:v>129.24953987953998</c:v>
              </c:pt>
              <c:pt idx="51">
                <c:v>125.3425396329054</c:v>
              </c:pt>
              <c:pt idx="52">
                <c:v>129.66056536870499</c:v>
              </c:pt>
              <c:pt idx="53">
                <c:v>125.28546920959378</c:v>
              </c:pt>
              <c:pt idx="54">
                <c:v>118.98844979190866</c:v>
              </c:pt>
              <c:pt idx="55">
                <c:v>119.09276538475928</c:v>
              </c:pt>
              <c:pt idx="56">
                <c:v>121.09700321776403</c:v>
              </c:pt>
              <c:pt idx="57">
                <c:v>130.56925808803072</c:v>
              </c:pt>
              <c:pt idx="58">
                <c:v>133.91472907905276</c:v>
              </c:pt>
              <c:pt idx="59">
                <c:v>131.56910372452862</c:v>
              </c:pt>
              <c:pt idx="60">
                <c:v>132.16802332399459</c:v>
              </c:pt>
              <c:pt idx="61">
                <c:v>136.96055374461369</c:v>
              </c:pt>
              <c:pt idx="62">
                <c:v>134.54382969993722</c:v>
              </c:pt>
              <c:pt idx="63">
                <c:v>137.58229937936673</c:v>
              </c:pt>
              <c:pt idx="64">
                <c:v>138.92763007540361</c:v>
              </c:pt>
              <c:pt idx="65">
                <c:v>141.09116387144002</c:v>
              </c:pt>
              <c:pt idx="66">
                <c:v>141.56763237354843</c:v>
              </c:pt>
              <c:pt idx="67">
                <c:v>144.73976198610924</c:v>
              </c:pt>
              <c:pt idx="68">
                <c:v>143.69263450608378</c:v>
              </c:pt>
              <c:pt idx="69">
                <c:v>144.03130636133997</c:v>
              </c:pt>
              <c:pt idx="70">
                <c:v>146.26033713339956</c:v>
              </c:pt>
              <c:pt idx="71">
                <c:v>144.91272067255508</c:v>
              </c:pt>
              <c:pt idx="72">
                <c:v>142.54144426550241</c:v>
              </c:pt>
              <c:pt idx="73">
                <c:v>150.2305042959679</c:v>
              </c:pt>
              <c:pt idx="74">
                <c:v>155.49187511714058</c:v>
              </c:pt>
              <c:pt idx="75">
                <c:v>154.51875346798087</c:v>
              </c:pt>
              <c:pt idx="76">
                <c:v>156.57548003443094</c:v>
              </c:pt>
              <c:pt idx="77">
                <c:v>159.82430429683225</c:v>
              </c:pt>
              <c:pt idx="78">
                <c:v>168.27657904938954</c:v>
              </c:pt>
              <c:pt idx="79">
                <c:v>173.12698713186847</c:v>
              </c:pt>
              <c:pt idx="80">
                <c:v>178.80975885254227</c:v>
              </c:pt>
              <c:pt idx="81">
                <c:v>177.19523776572268</c:v>
              </c:pt>
              <c:pt idx="82">
                <c:v>179.78931573991042</c:v>
              </c:pt>
              <c:pt idx="83">
                <c:v>174.8275704466615</c:v>
              </c:pt>
              <c:pt idx="84">
                <c:v>172.2252755167776</c:v>
              </c:pt>
              <c:pt idx="85">
                <c:v>176.13848267773895</c:v>
              </c:pt>
              <c:pt idx="86">
                <c:v>175.9437383709907</c:v>
              </c:pt>
              <c:pt idx="87">
                <c:v>176.56490845527139</c:v>
              </c:pt>
              <c:pt idx="88">
                <c:v>174.59416098315666</c:v>
              </c:pt>
              <c:pt idx="89">
                <c:v>176.34032675518625</c:v>
              </c:pt>
              <c:pt idx="90">
                <c:v>180.44986083368022</c:v>
              </c:pt>
              <c:pt idx="91">
                <c:v>185.46820390790259</c:v>
              </c:pt>
              <c:pt idx="92">
                <c:v>186.30660490333796</c:v>
              </c:pt>
              <c:pt idx="93">
                <c:v>185.45681181119946</c:v>
              </c:pt>
              <c:pt idx="94">
                <c:v>190.43610371298206</c:v>
              </c:pt>
              <c:pt idx="95">
                <c:v>188.56646827128782</c:v>
              </c:pt>
              <c:pt idx="96">
                <c:v>193.62146706010725</c:v>
              </c:pt>
              <c:pt idx="97">
                <c:v>186.09652545547812</c:v>
              </c:pt>
              <c:pt idx="98">
                <c:v>183.17936565299658</c:v>
              </c:pt>
              <c:pt idx="99">
                <c:v>188.07249115625996</c:v>
              </c:pt>
              <c:pt idx="100">
                <c:v>193.27056297934794</c:v>
              </c:pt>
              <c:pt idx="101">
                <c:v>191.48747495119113</c:v>
              </c:pt>
              <c:pt idx="102">
                <c:v>195.06777879371054</c:v>
              </c:pt>
              <c:pt idx="103">
                <c:v>191.20369226056928</c:v>
              </c:pt>
              <c:pt idx="104">
                <c:v>183.89686903840416</c:v>
              </c:pt>
              <c:pt idx="105">
                <c:v>161.56754243647998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096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-5.2788999999999975</c:v>
                </c:pt>
                <c:pt idx="1">
                  <c:v>-20.649799999999995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-7.7832279800816089</c:v>
                </c:pt>
                <c:pt idx="1">
                  <c:v>-30.30249483414299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-8.7284458561778138</c:v>
                </c:pt>
                <c:pt idx="1">
                  <c:v>-26.962616978648533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-7.026769584968628</c:v>
                </c:pt>
                <c:pt idx="1">
                  <c:v>-28.726760308073196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-7.7832279800816089</c:v>
                </c:pt>
                <c:pt idx="1">
                  <c:v>-30.30249483414299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3.3518255518489415</c:v>
                </c:pt>
                <c:pt idx="1">
                  <c:v>-1.5905931089760017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10.785103481875268</c:v>
                </c:pt>
                <c:pt idx="1">
                  <c:v>-1.135662153104311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19.311137536430522</c:v>
                </c:pt>
                <c:pt idx="1">
                  <c:v>4.6957833352415879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-16.838995902544585</c:v>
                </c:pt>
                <c:pt idx="1">
                  <c:v>-30.333977251806544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-27.62405842173925</c:v>
                </c:pt>
                <c:pt idx="1">
                  <c:v>-45.29820930031012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-22.551778797552647</c:v>
                </c:pt>
                <c:pt idx="1">
                  <c:v>-38.024333546769398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-24.418041983952541</c:v>
                </c:pt>
                <c:pt idx="1">
                  <c:v>-42.05890248176248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-27.62405842173925</c:v>
                </c:pt>
                <c:pt idx="1">
                  <c:v>-45.29820930031012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-6.0164105639812782</c:v>
                </c:pt>
                <c:pt idx="1">
                  <c:v>-10.510827994536086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2.5615989372530068</c:v>
                </c:pt>
                <c:pt idx="1">
                  <c:v>-8.4742961935376222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9.1313777835448473</c:v>
                </c:pt>
                <c:pt idx="1">
                  <c:v>-4.2369780439507458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-6.440169085604996</c:v>
                </c:pt>
                <c:pt idx="1">
                  <c:v>-6.6866904613944511</c:v>
                </c:pt>
                <c:pt idx="2">
                  <c:v>-0.1638620672566371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-5.6861236455388102</c:v>
                </c:pt>
                <c:pt idx="1">
                  <c:v>-6.0030251240931527</c:v>
                </c:pt>
                <c:pt idx="2">
                  <c:v>1.828149010435931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-4.0816110423516179</c:v>
                </c:pt>
                <c:pt idx="1">
                  <c:v>-4.442886432691429</c:v>
                </c:pt>
                <c:pt idx="2">
                  <c:v>4.4445687522028487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1.5615374741706933</c:v>
                </c:pt>
                <c:pt idx="1">
                  <c:v>1.219893681322981</c:v>
                </c:pt>
                <c:pt idx="2">
                  <c:v>10.471004739610335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-5.6861236455388102</c:v>
                </c:pt>
                <c:pt idx="1">
                  <c:v>-6.0030251240931527</c:v>
                </c:pt>
                <c:pt idx="2">
                  <c:v>1.828149010435931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8.9689040501548014</c:v>
                </c:pt>
                <c:pt idx="1">
                  <c:v>9.0264289540720632</c:v>
                </c:pt>
                <c:pt idx="2">
                  <c:v>10.518385643919315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7.9789457305552647</c:v>
                </c:pt>
                <c:pt idx="1">
                  <c:v>7.9400129204356018</c:v>
                </c:pt>
                <c:pt idx="2">
                  <c:v>9.5855651142886966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8.6000250374301821</c:v>
                </c:pt>
                <c:pt idx="1">
                  <c:v>8.5445693116242403</c:v>
                </c:pt>
                <c:pt idx="2">
                  <c:v>9.6372492914126759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-17.858539628137361</c:v>
                </c:pt>
                <c:pt idx="1">
                  <c:v>-18.07497466892697</c:v>
                </c:pt>
                <c:pt idx="2">
                  <c:v>-12.348215173820886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-25.978154997928193</c:v>
                </c:pt>
                <c:pt idx="1">
                  <c:v>-26.226873776470548</c:v>
                </c:pt>
                <c:pt idx="2">
                  <c:v>-20.080610041198621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-18.608720153176495</c:v>
                </c:pt>
                <c:pt idx="1">
                  <c:v>-18.915279372075599</c:v>
                </c:pt>
                <c:pt idx="2">
                  <c:v>-11.373854209073498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-17.436235923486276</c:v>
                </c:pt>
                <c:pt idx="1">
                  <c:v>-17.713972931140955</c:v>
                </c:pt>
                <c:pt idx="2">
                  <c:v>-10.193344848326458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-25.978154997928193</c:v>
                </c:pt>
                <c:pt idx="1">
                  <c:v>-26.226873776470548</c:v>
                </c:pt>
                <c:pt idx="2">
                  <c:v>-20.080610041198621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-0.9084872486855522</c:v>
                </c:pt>
                <c:pt idx="1">
                  <c:v>-0.85617663952853862</c:v>
                </c:pt>
                <c:pt idx="2">
                  <c:v>0.50054293698809094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-3.6259590654863505E-2</c:v>
                </c:pt>
                <c:pt idx="1">
                  <c:v>-7.2302444174843217E-2</c:v>
                </c:pt>
                <c:pt idx="2">
                  <c:v>1.4511015048397358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-0.66585061228313647</c:v>
                </c:pt>
                <c:pt idx="1">
                  <c:v>-0.71657479351342479</c:v>
                </c:pt>
                <c:pt idx="2">
                  <c:v>0.28287650779026396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-6.440169085604996</c:v>
                </c:pt>
                <c:pt idx="1">
                  <c:v>-6.6866904613944511</c:v>
                </c:pt>
                <c:pt idx="2">
                  <c:v>-0.1638620672566371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-5.6861236455388102</c:v>
                </c:pt>
                <c:pt idx="1">
                  <c:v>-6.0030251240931527</c:v>
                </c:pt>
                <c:pt idx="2">
                  <c:v>1.828149010435931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-4.0816110423516179</c:v>
                </c:pt>
                <c:pt idx="1">
                  <c:v>-4.442886432691429</c:v>
                </c:pt>
                <c:pt idx="2">
                  <c:v>4.4445687522028487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1.5615374741706933</c:v>
                </c:pt>
                <c:pt idx="1">
                  <c:v>1.219893681322981</c:v>
                </c:pt>
                <c:pt idx="2">
                  <c:v>10.471004739610335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-5.6861236455388102</c:v>
                </c:pt>
                <c:pt idx="1">
                  <c:v>-6.0030251240931527</c:v>
                </c:pt>
                <c:pt idx="2">
                  <c:v>1.828149010435931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8.9689040501548014</c:v>
                </c:pt>
                <c:pt idx="1">
                  <c:v>9.0264289540720632</c:v>
                </c:pt>
                <c:pt idx="2">
                  <c:v>10.518385643919315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7.9789457305552647</c:v>
                </c:pt>
                <c:pt idx="1">
                  <c:v>7.9400129204356018</c:v>
                </c:pt>
                <c:pt idx="2">
                  <c:v>9.5855651142886966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8.6000250374301821</c:v>
                </c:pt>
                <c:pt idx="1">
                  <c:v>8.5445693116242403</c:v>
                </c:pt>
                <c:pt idx="2">
                  <c:v>9.6372492914126759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-17.858539628137361</c:v>
                </c:pt>
                <c:pt idx="1">
                  <c:v>-18.07497466892697</c:v>
                </c:pt>
                <c:pt idx="2">
                  <c:v>-12.348215173820886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-25.978154997928193</c:v>
                </c:pt>
                <c:pt idx="1">
                  <c:v>-26.226873776470548</c:v>
                </c:pt>
                <c:pt idx="2">
                  <c:v>-20.080610041198621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-18.608720153176495</c:v>
                </c:pt>
                <c:pt idx="1">
                  <c:v>-18.915279372075599</c:v>
                </c:pt>
                <c:pt idx="2">
                  <c:v>-11.373854209073498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-17.436235923486276</c:v>
                </c:pt>
                <c:pt idx="1">
                  <c:v>-17.713972931140955</c:v>
                </c:pt>
                <c:pt idx="2">
                  <c:v>-10.193344848326458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-25.978154997928193</c:v>
                </c:pt>
                <c:pt idx="1">
                  <c:v>-26.226873776470548</c:v>
                </c:pt>
                <c:pt idx="2">
                  <c:v>-20.080610041198621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-0.9084872486855522</c:v>
                </c:pt>
                <c:pt idx="1">
                  <c:v>-0.85617663952853862</c:v>
                </c:pt>
                <c:pt idx="2">
                  <c:v>0.50054293698809094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-3.6259590654863505E-2</c:v>
                </c:pt>
                <c:pt idx="1">
                  <c:v>-7.2302444174843217E-2</c:v>
                </c:pt>
                <c:pt idx="2">
                  <c:v>1.4511015048397358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-0.66585061228313647</c:v>
                </c:pt>
                <c:pt idx="1">
                  <c:v>-0.71657479351342479</c:v>
                </c:pt>
                <c:pt idx="2">
                  <c:v>0.28287650779026396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18171573303086"/>
          <c:y val="0.12496821202566995"/>
          <c:w val="0.83703927283444546"/>
          <c:h val="0.7122735567308984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2597990-F2E2-433E-AAB1-70F40FAB9F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D5-4643-982B-B197219AB3E3}"/>
                </c:ext>
              </c:extLst>
            </c:dLbl>
            <c:dLbl>
              <c:idx val="1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17C79C0E-3B82-45F7-8549-29601884FB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D5-4643-982B-B197219AB3E3}"/>
                </c:ext>
              </c:extLst>
            </c:dLbl>
            <c:dLbl>
              <c:idx val="2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F4C28B7D-0939-45EA-B8EB-91FDD0DCA40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D5-4643-982B-B197219AB3E3}"/>
                </c:ext>
              </c:extLst>
            </c:dLbl>
            <c:dLbl>
              <c:idx val="3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5C86EBC5-BA46-4914-874A-9F33BBDD0F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D5-4643-982B-B197219AB3E3}"/>
                </c:ext>
              </c:extLst>
            </c:dLbl>
            <c:dLbl>
              <c:idx val="4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C2D58A83-374E-4B4D-A7CE-3A46A0C5AA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D5-4643-982B-B197219AB3E3}"/>
                </c:ext>
              </c:extLst>
            </c:dLbl>
            <c:dLbl>
              <c:idx val="5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DD106066-D403-4F42-9AA8-8D7FA5E6C8B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D5-4643-982B-B197219AB3E3}"/>
                </c:ext>
              </c:extLst>
            </c:dLbl>
            <c:dLbl>
              <c:idx val="6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224F1E06-F50C-49F3-862F-B35206637EB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31643C7-C264-4E18-8380-D59D6A23CD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D5-4643-982B-B197219AB3E3}"/>
                </c:ext>
              </c:extLst>
            </c:dLbl>
            <c:dLbl>
              <c:idx val="8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1041A259-0229-4F26-A156-0E5FBB43C0F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D5-4643-982B-B197219AB3E3}"/>
                </c:ext>
              </c:extLst>
            </c:dLbl>
            <c:dLbl>
              <c:idx val="9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847198C0-6D53-4DB5-88BB-109E2EEA59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D5-4643-982B-B197219AB3E3}"/>
                </c:ext>
              </c:extLst>
            </c:dLbl>
            <c:dLbl>
              <c:idx val="10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D1C20B6F-D44C-45A2-9C0B-099C371DAD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D5-4643-982B-B197219AB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AABB991-C25D-482B-A2AB-BEB63D17BE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FD5-4643-982B-B197219AB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840A179-A30D-4682-9A87-D566D39BA1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FD5-4643-982B-B197219AB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A3064E8-E3F7-41D5-A01C-50A768FC014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FD5-4643-982B-B197219AB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44DB8DA-5BDE-4655-91B9-74336F2651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4.1666666666666664E-2</c:v>
              </c:pt>
              <c:pt idx="1">
                <c:v>1.5416666666666667</c:v>
              </c:pt>
              <c:pt idx="2">
                <c:v>1.7916666666666667</c:v>
              </c:pt>
              <c:pt idx="3">
                <c:v>3.5416666666666665</c:v>
              </c:pt>
              <c:pt idx="4">
                <c:v>4.541666666666667</c:v>
              </c:pt>
              <c:pt idx="5">
                <c:v>5.041666666666667</c:v>
              </c:pt>
              <c:pt idx="6">
                <c:v>6.791666666666667</c:v>
              </c:pt>
              <c:pt idx="7">
                <c:v>9.7916666666666661</c:v>
              </c:pt>
              <c:pt idx="8">
                <c:v>12.041666666666666</c:v>
              </c:pt>
              <c:pt idx="9">
                <c:v>15.291666666666666</c:v>
              </c:pt>
              <c:pt idx="10">
                <c:v>17.291666666666668</c:v>
              </c:pt>
              <c:pt idx="11">
                <c:v>20.541666666666668</c:v>
              </c:pt>
              <c:pt idx="12">
                <c:v>23.291666666666668</c:v>
              </c:pt>
              <c:pt idx="13">
                <c:v>25.291666666666668</c:v>
              </c:pt>
              <c:pt idx="14">
                <c:v>30.291666666666668</c:v>
              </c:pt>
            </c:numLit>
          </c:xVal>
          <c:yVal>
            <c:numLit>
              <c:formatCode>General</c:formatCode>
              <c:ptCount val="15"/>
              <c:pt idx="0">
                <c:v>6.7907000000000002</c:v>
              </c:pt>
              <c:pt idx="1">
                <c:v>8</c:v>
              </c:pt>
              <c:pt idx="2">
                <c:v>7.9249999999999998</c:v>
              </c:pt>
              <c:pt idx="3">
                <c:v>8.8150000000000013</c:v>
              </c:pt>
              <c:pt idx="4">
                <c:v>10.16</c:v>
              </c:pt>
              <c:pt idx="5">
                <c:v>10.16</c:v>
              </c:pt>
              <c:pt idx="6">
                <c:v>10.64</c:v>
              </c:pt>
              <c:pt idx="7">
                <c:v>11.719999999999999</c:v>
              </c:pt>
              <c:pt idx="8">
                <c:v>12.78</c:v>
              </c:pt>
              <c:pt idx="9">
                <c:v>13.040000000000001</c:v>
              </c:pt>
              <c:pt idx="10">
                <c:v>13.215000000000002</c:v>
              </c:pt>
              <c:pt idx="11">
                <c:v>13.260000000000002</c:v>
              </c:pt>
              <c:pt idx="12">
                <c:v>13.639999999999999</c:v>
              </c:pt>
              <c:pt idx="13">
                <c:v>13.205</c:v>
              </c:pt>
              <c:pt idx="14">
                <c:v>13.875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9FD5-4643-982B-B197219AB3E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2C299E7-AE39-4166-B6BB-9218DFA1DB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FD5-4643-982B-B197219AB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593984-B39D-4AA6-8BBC-A8CE57AD16D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FD5-4643-982B-B197219AB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CD4AA0-5A66-48DE-8BAE-DB21F13D07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FD5-4643-982B-B197219AB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397EDA-EE84-4930-96BC-93A902E4C3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FD5-4643-982B-B197219AB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6184363-B512-4D97-B987-1718AA6EA0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FD5-4643-982B-B197219AB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0B779EB-3CC3-45A3-9602-4083D8E6FEC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D5-4643-982B-B197219AB3E3}"/>
                </c:ext>
              </c:extLst>
            </c:dLbl>
            <c:dLbl>
              <c:idx val="6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BC04E7B1-1354-47C1-A8FF-9703E3E925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E1753C8-26ED-48E3-9356-556B418FA1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D5-4643-982B-B197219AB3E3}"/>
                </c:ext>
              </c:extLst>
            </c:dLbl>
            <c:dLbl>
              <c:idx val="8"/>
              <c:layout>
                <c:manualLayout>
                  <c:x val="-5.8297647425260821E-2"/>
                  <c:y val="-3.2892651000602249E-2"/>
                </c:manualLayout>
              </c:layout>
              <c:tx>
                <c:rich>
                  <a:bodyPr/>
                  <a:lstStyle/>
                  <a:p>
                    <a:fld id="{2E0982B9-0C7C-489C-8771-26B2329DAF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D5-4643-982B-B197219AB3E3}"/>
                </c:ext>
              </c:extLst>
            </c:dLbl>
            <c:dLbl>
              <c:idx val="9"/>
              <c:layout>
                <c:manualLayout>
                  <c:x val="-5.9955008559983779E-2"/>
                  <c:y val="3.3511536123259918E-2"/>
                </c:manualLayout>
              </c:layout>
              <c:tx>
                <c:rich>
                  <a:bodyPr/>
                  <a:lstStyle/>
                  <a:p>
                    <a:fld id="{35983181-B73E-4922-B1A7-D53F2B1954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0"/>
              <c:pt idx="0">
                <c:v>0.21111111111111111</c:v>
              </c:pt>
              <c:pt idx="1">
                <c:v>1</c:v>
              </c:pt>
              <c:pt idx="2">
                <c:v>2.911111111111111</c:v>
              </c:pt>
              <c:pt idx="3">
                <c:v>6.7249999999999996</c:v>
              </c:pt>
              <c:pt idx="4">
                <c:v>10.911111111111111</c:v>
              </c:pt>
              <c:pt idx="5">
                <c:v>16</c:v>
              </c:pt>
              <c:pt idx="6">
                <c:v>16.833333333333332</c:v>
              </c:pt>
              <c:pt idx="7">
                <c:v>20.911111111111111</c:v>
              </c:pt>
              <c:pt idx="8">
                <c:v>23.833333333333332</c:v>
              </c:pt>
              <c:pt idx="9">
                <c:v>27.911111111111111</c:v>
              </c:pt>
            </c:numLit>
          </c:xVal>
          <c:yVal>
            <c:numLit>
              <c:formatCode>General</c:formatCode>
              <c:ptCount val="10"/>
              <c:pt idx="0">
                <c:v>6.94</c:v>
              </c:pt>
              <c:pt idx="1">
                <c:v>4.76</c:v>
              </c:pt>
              <c:pt idx="2">
                <c:v>6.95</c:v>
              </c:pt>
              <c:pt idx="3">
                <c:v>9.86</c:v>
              </c:pt>
              <c:pt idx="4">
                <c:v>11.195</c:v>
              </c:pt>
              <c:pt idx="5">
                <c:v>11.63</c:v>
              </c:pt>
              <c:pt idx="6">
                <c:v>11.74</c:v>
              </c:pt>
              <c:pt idx="7">
                <c:v>11.675000000000001</c:v>
              </c:pt>
              <c:pt idx="8">
                <c:v>11.78</c:v>
              </c:pt>
              <c:pt idx="9">
                <c:v>11.75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{"R204","R207","R208","R2023","R186","R213","R209","R2037","R214","R2044","R2048"}</c15:f>
                <c15:dlblRangeCache>
                  <c:ptCount val="11"/>
                  <c:pt idx="0">
                    <c:v>R204</c:v>
                  </c:pt>
                  <c:pt idx="1">
                    <c:v>R207</c:v>
                  </c:pt>
                  <c:pt idx="2">
                    <c:v>R208</c:v>
                  </c:pt>
                  <c:pt idx="3">
                    <c:v>R2023</c:v>
                  </c:pt>
                  <c:pt idx="4">
                    <c:v>R186</c:v>
                  </c:pt>
                  <c:pt idx="5">
                    <c:v>R213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R214</c:v>
                  </c:pt>
                  <c:pt idx="9">
                    <c:v>R2044</c:v>
                  </c:pt>
                  <c:pt idx="10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9FD5-4643-982B-B197219AB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421821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6B2444-E97F-42D3-9FD3-86D71F8C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143500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56028</xdr:rowOff>
    </xdr:from>
    <xdr:to>
      <xdr:col>5</xdr:col>
      <xdr:colOff>1311088</xdr:colOff>
      <xdr:row>27</xdr:row>
      <xdr:rowOff>5359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F16FE3-2BD9-426E-97FD-CEC410C1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67235</xdr:colOff>
      <xdr:row>4</xdr:row>
      <xdr:rowOff>33617</xdr:rowOff>
    </xdr:from>
    <xdr:to>
      <xdr:col>11</xdr:col>
      <xdr:colOff>1232647</xdr:colOff>
      <xdr:row>27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3AFB7-3991-479A-BCBD-40C97D95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19" t="str">
        <f>"Individual Equity Total Returns [N$,%]" &amp; TEXT(Map!$N$16, " mmmm yyyy")</f>
        <v>Individual Equity Total Returns [N$,%] March 2020</v>
      </c>
      <c r="C2" s="419"/>
      <c r="D2" s="419"/>
      <c r="E2" s="419"/>
      <c r="F2" s="419"/>
      <c r="G2" s="419"/>
      <c r="H2" s="491" t="s">
        <v>8</v>
      </c>
      <c r="I2" s="491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160</v>
      </c>
      <c r="C5" s="399"/>
      <c r="D5" s="400"/>
      <c r="E5" s="401">
        <v>-27.250213477534086</v>
      </c>
      <c r="F5" s="401">
        <v>-37.869044301520844</v>
      </c>
      <c r="G5" s="401">
        <v>-37.133730687088679</v>
      </c>
      <c r="H5" s="401">
        <v>-36.614452516739476</v>
      </c>
      <c r="I5" s="401">
        <v>-37.869044301520844</v>
      </c>
      <c r="J5" s="85"/>
    </row>
    <row r="6" spans="2:11">
      <c r="B6" s="87" t="s">
        <v>161</v>
      </c>
      <c r="C6" s="402"/>
      <c r="D6" s="400"/>
      <c r="E6" s="21">
        <v>-31.169706386744604</v>
      </c>
      <c r="F6" s="21">
        <v>-39.540030918438966</v>
      </c>
      <c r="G6" s="21">
        <v>-40.502517765450484</v>
      </c>
      <c r="H6" s="21">
        <v>-39.952004907778559</v>
      </c>
      <c r="I6" s="21">
        <v>-39.540030918438966</v>
      </c>
      <c r="J6" s="85"/>
    </row>
    <row r="7" spans="2:11">
      <c r="B7" s="57" t="s">
        <v>162</v>
      </c>
      <c r="C7" s="402">
        <v>1528</v>
      </c>
      <c r="D7" s="403">
        <v>2.0859371158116246E-3</v>
      </c>
      <c r="E7" s="22">
        <v>1.941748</v>
      </c>
      <c r="F7" s="22">
        <v>2.1422889999999999</v>
      </c>
      <c r="G7" s="22">
        <v>-2.5237859999999999</v>
      </c>
      <c r="H7" s="22">
        <v>0.42354829999999999</v>
      </c>
      <c r="I7" s="22">
        <v>2.1422889999999999</v>
      </c>
      <c r="J7" s="85"/>
    </row>
    <row r="8" spans="2:11">
      <c r="B8" s="57" t="s">
        <v>163</v>
      </c>
      <c r="C8" s="402">
        <v>4027.0000000000005</v>
      </c>
      <c r="D8" s="403">
        <v>0.12729434379300311</v>
      </c>
      <c r="E8" s="22">
        <v>-26.941219999999998</v>
      </c>
      <c r="F8" s="22">
        <v>-35.875799999999998</v>
      </c>
      <c r="G8" s="22">
        <v>-35.24682</v>
      </c>
      <c r="H8" s="22">
        <v>-33.067300000000003</v>
      </c>
      <c r="I8" s="22">
        <v>-35.875799999999998</v>
      </c>
      <c r="J8" s="85"/>
    </row>
    <row r="9" spans="2:11">
      <c r="B9" s="57" t="s">
        <v>164</v>
      </c>
      <c r="C9" s="402">
        <v>3338.0000000000005</v>
      </c>
      <c r="D9" s="403">
        <v>2.1343249964287979E-3</v>
      </c>
      <c r="E9" s="22">
        <v>3.0847560000000001</v>
      </c>
      <c r="F9" s="22">
        <v>3.023047</v>
      </c>
      <c r="G9" s="22">
        <v>2.869097</v>
      </c>
      <c r="H9" s="22">
        <v>-5.6523859999999999</v>
      </c>
      <c r="I9" s="22">
        <v>3.023047</v>
      </c>
      <c r="J9" s="85"/>
    </row>
    <row r="10" spans="2:11">
      <c r="B10" s="57" t="s">
        <v>165</v>
      </c>
      <c r="C10" s="402">
        <v>237</v>
      </c>
      <c r="D10" s="403">
        <v>2.595546737854118E-4</v>
      </c>
      <c r="E10" s="22">
        <v>-4.8192769999999996</v>
      </c>
      <c r="F10" s="22">
        <v>-27.963529999999999</v>
      </c>
      <c r="G10" s="22">
        <v>-28.614460000000001</v>
      </c>
      <c r="H10" s="22">
        <v>-38.28125</v>
      </c>
      <c r="I10" s="22">
        <v>-27.963529999999999</v>
      </c>
      <c r="J10" s="85"/>
    </row>
    <row r="11" spans="2:11">
      <c r="B11" s="57" t="s">
        <v>166</v>
      </c>
      <c r="C11" s="402">
        <v>8266</v>
      </c>
      <c r="D11" s="403">
        <v>3.3009825404468708E-2</v>
      </c>
      <c r="E11" s="22">
        <v>-53.196310000000004</v>
      </c>
      <c r="F11" s="22">
        <v>-61.427909999999997</v>
      </c>
      <c r="G11" s="22">
        <v>-63.557010000000005</v>
      </c>
      <c r="H11" s="22">
        <v>-65.117699999999999</v>
      </c>
      <c r="I11" s="22">
        <v>-61.427909999999997</v>
      </c>
      <c r="J11" s="85"/>
    </row>
    <row r="12" spans="2:11">
      <c r="B12" s="57" t="s">
        <v>167</v>
      </c>
      <c r="C12" s="402">
        <v>844.99999999999989</v>
      </c>
      <c r="D12" s="403">
        <v>6.5932377506885455E-4</v>
      </c>
      <c r="E12" s="22">
        <v>-5.0561800000000003</v>
      </c>
      <c r="F12" s="22">
        <v>-8.1521740000000005</v>
      </c>
      <c r="G12" s="22"/>
      <c r="H12" s="22"/>
      <c r="I12" s="22">
        <v>-8.1521740000000005</v>
      </c>
      <c r="J12" s="85"/>
    </row>
    <row r="13" spans="2:11">
      <c r="B13" s="57" t="s">
        <v>168</v>
      </c>
      <c r="C13" s="402">
        <v>10247</v>
      </c>
      <c r="D13" s="403">
        <v>0.13055927060529246</v>
      </c>
      <c r="E13" s="22">
        <v>-30.996629999999996</v>
      </c>
      <c r="F13" s="22">
        <v>-39.12191</v>
      </c>
      <c r="G13" s="22">
        <v>-41.341799999999999</v>
      </c>
      <c r="H13" s="22">
        <v>-41.712670000000003</v>
      </c>
      <c r="I13" s="22">
        <v>-39.12191</v>
      </c>
      <c r="J13" s="85"/>
    </row>
    <row r="14" spans="2:11">
      <c r="B14" s="87" t="s">
        <v>169</v>
      </c>
      <c r="C14" s="402"/>
      <c r="D14" s="403"/>
      <c r="E14" s="21">
        <v>10.41386</v>
      </c>
      <c r="F14" s="21">
        <v>-4.8615659999999998</v>
      </c>
      <c r="G14" s="21">
        <v>-6.1106619999999996</v>
      </c>
      <c r="H14" s="21">
        <v>-7.1855640000000003</v>
      </c>
      <c r="I14" s="21">
        <v>-4.8615659999999998</v>
      </c>
      <c r="J14" s="85"/>
    </row>
    <row r="15" spans="2:11">
      <c r="B15" s="57" t="s">
        <v>170</v>
      </c>
      <c r="C15" s="402">
        <v>26801</v>
      </c>
      <c r="D15" s="403">
        <v>1.1034915172892972E-2</v>
      </c>
      <c r="E15" s="22">
        <v>10.41386</v>
      </c>
      <c r="F15" s="22">
        <v>-4.8615659999999998</v>
      </c>
      <c r="G15" s="22">
        <v>-6.1106619999999996</v>
      </c>
      <c r="H15" s="22">
        <v>-7.1855639999999994</v>
      </c>
      <c r="I15" s="22">
        <v>-4.8615659999999998</v>
      </c>
      <c r="J15" s="85"/>
    </row>
    <row r="16" spans="2:11">
      <c r="B16" s="87" t="s">
        <v>171</v>
      </c>
      <c r="C16" s="402"/>
      <c r="D16" s="403"/>
      <c r="E16" s="21">
        <v>-21.515698650198953</v>
      </c>
      <c r="F16" s="21">
        <v>-36.22736726394546</v>
      </c>
      <c r="G16" s="21">
        <v>-32.49407647905894</v>
      </c>
      <c r="H16" s="21">
        <v>-31.517893438036815</v>
      </c>
      <c r="I16" s="21">
        <v>-36.22736726394546</v>
      </c>
      <c r="J16" s="85"/>
    </row>
    <row r="17" spans="2:10">
      <c r="B17" s="57" t="s">
        <v>172</v>
      </c>
      <c r="C17" s="402">
        <v>1559</v>
      </c>
      <c r="D17" s="403">
        <v>1.5410160072021147E-2</v>
      </c>
      <c r="E17" s="22">
        <v>-12.41573</v>
      </c>
      <c r="F17" s="22">
        <v>-28.61722</v>
      </c>
      <c r="G17" s="22">
        <v>-16.407509999999998</v>
      </c>
      <c r="H17" s="22">
        <v>-6.0277279999999998</v>
      </c>
      <c r="I17" s="22">
        <v>-28.61722</v>
      </c>
      <c r="J17" s="85"/>
    </row>
    <row r="18" spans="2:10">
      <c r="B18" s="57" t="s">
        <v>173</v>
      </c>
      <c r="C18" s="402">
        <v>1185</v>
      </c>
      <c r="D18" s="403">
        <v>5.4251333276286826E-2</v>
      </c>
      <c r="E18" s="22">
        <v>-24.329499999999999</v>
      </c>
      <c r="F18" s="22">
        <v>-39.72533</v>
      </c>
      <c r="G18" s="22">
        <v>-38.696330000000003</v>
      </c>
      <c r="H18" s="22">
        <v>-44.601909999999997</v>
      </c>
      <c r="I18" s="22">
        <v>-39.72533</v>
      </c>
      <c r="J18" s="85"/>
    </row>
    <row r="19" spans="2:10">
      <c r="B19" s="57" t="s">
        <v>174</v>
      </c>
      <c r="C19" s="402">
        <v>5109</v>
      </c>
      <c r="D19" s="403">
        <v>8.8788484510484503E-2</v>
      </c>
      <c r="E19" s="22">
        <v>-21.375810000000001</v>
      </c>
      <c r="F19" s="22">
        <v>-35.410870000000003</v>
      </c>
      <c r="G19" s="22">
        <v>-31.496379999999995</v>
      </c>
      <c r="H19" s="22">
        <v>-27.947410000000001</v>
      </c>
      <c r="I19" s="22">
        <v>-35.410870000000003</v>
      </c>
      <c r="J19" s="85"/>
    </row>
    <row r="20" spans="2:10">
      <c r="B20" s="87" t="s">
        <v>175</v>
      </c>
      <c r="C20" s="402"/>
      <c r="D20" s="403"/>
      <c r="E20" s="21">
        <v>0</v>
      </c>
      <c r="F20" s="21">
        <v>18.181819999999998</v>
      </c>
      <c r="G20" s="21">
        <v>35.371899999999997</v>
      </c>
      <c r="H20" s="21">
        <v>16.335229999999999</v>
      </c>
      <c r="I20" s="21">
        <v>18.181819999999998</v>
      </c>
      <c r="J20" s="85"/>
    </row>
    <row r="21" spans="2:10">
      <c r="B21" s="57" t="s">
        <v>176</v>
      </c>
      <c r="C21" s="402">
        <v>65</v>
      </c>
      <c r="D21" s="403">
        <v>6.730301475985362E-5</v>
      </c>
      <c r="E21" s="22">
        <v>0</v>
      </c>
      <c r="F21" s="22">
        <v>18.181819999999998</v>
      </c>
      <c r="G21" s="22">
        <v>35.371899999999997</v>
      </c>
      <c r="H21" s="22">
        <v>16.335229999999999</v>
      </c>
      <c r="I21" s="22">
        <v>18.181819999999998</v>
      </c>
      <c r="J21" s="85"/>
    </row>
    <row r="22" spans="2:10">
      <c r="B22" s="87" t="s">
        <v>177</v>
      </c>
      <c r="C22" s="402"/>
      <c r="D22" s="403"/>
      <c r="E22" s="21">
        <v>-41.089584681690511</v>
      </c>
      <c r="F22" s="21">
        <v>-52.25208892819127</v>
      </c>
      <c r="G22" s="21">
        <v>-50.470320697502594</v>
      </c>
      <c r="H22" s="21">
        <v>-49.720394857008728</v>
      </c>
      <c r="I22" s="21">
        <v>-52.25208892819127</v>
      </c>
      <c r="J22" s="85"/>
    </row>
    <row r="23" spans="2:10">
      <c r="B23" s="57" t="s">
        <v>178</v>
      </c>
      <c r="C23" s="402">
        <v>1848</v>
      </c>
      <c r="D23" s="403">
        <v>1.6076667858148886E-3</v>
      </c>
      <c r="E23" s="22">
        <v>0</v>
      </c>
      <c r="F23" s="22">
        <v>-8.6956520000000008</v>
      </c>
      <c r="G23" s="22">
        <v>-9.0103399999999993</v>
      </c>
      <c r="H23" s="22">
        <v>-5.40855</v>
      </c>
      <c r="I23" s="22">
        <v>-8.6956520000000008</v>
      </c>
      <c r="J23" s="85"/>
    </row>
    <row r="24" spans="2:10">
      <c r="B24" s="57" t="s">
        <v>179</v>
      </c>
      <c r="C24" s="402">
        <v>708</v>
      </c>
      <c r="D24" s="403">
        <v>6.2226834557327264E-3</v>
      </c>
      <c r="E24" s="22">
        <v>-51.70532</v>
      </c>
      <c r="F24" s="22">
        <v>-63.50515</v>
      </c>
      <c r="G24" s="22">
        <v>-61.181750000000001</v>
      </c>
      <c r="H24" s="22">
        <v>-61.168619999999997</v>
      </c>
      <c r="I24" s="22">
        <v>-63.50515</v>
      </c>
      <c r="J24" s="85"/>
    </row>
    <row r="25" spans="2:10">
      <c r="B25" s="87" t="s">
        <v>180</v>
      </c>
      <c r="C25" s="402"/>
      <c r="D25" s="403"/>
      <c r="E25" s="21">
        <v>-30.898525338615833</v>
      </c>
      <c r="F25" s="21">
        <v>-39.225330163579891</v>
      </c>
      <c r="G25" s="21">
        <v>-35.940720337734646</v>
      </c>
      <c r="H25" s="21">
        <v>-39.497923738892538</v>
      </c>
      <c r="I25" s="21">
        <v>-39.225330163579891</v>
      </c>
      <c r="J25" s="85"/>
    </row>
    <row r="26" spans="2:10">
      <c r="B26" s="57" t="s">
        <v>181</v>
      </c>
      <c r="C26" s="402">
        <v>178</v>
      </c>
      <c r="D26" s="403">
        <v>6.1314516310218374E-6</v>
      </c>
      <c r="E26" s="22">
        <v>13.375799999999998</v>
      </c>
      <c r="F26" s="22">
        <v>58.928570000000001</v>
      </c>
      <c r="G26" s="22">
        <v>17.105260000000001</v>
      </c>
      <c r="H26" s="22">
        <v>22.758620000000001</v>
      </c>
      <c r="I26" s="22">
        <v>58.928570000000001</v>
      </c>
      <c r="J26" s="85"/>
    </row>
    <row r="27" spans="2:10">
      <c r="B27" s="57" t="s">
        <v>182</v>
      </c>
      <c r="C27" s="402">
        <v>3399</v>
      </c>
      <c r="D27" s="403">
        <v>1.0176808724010484E-2</v>
      </c>
      <c r="E27" s="22">
        <v>-39.489849999999997</v>
      </c>
      <c r="F27" s="22">
        <v>-42.327179999999998</v>
      </c>
      <c r="G27" s="22">
        <v>-38.539110000000001</v>
      </c>
      <c r="H27" s="22">
        <v>-40.138849999999998</v>
      </c>
      <c r="I27" s="22">
        <v>-42.327179999999998</v>
      </c>
      <c r="J27" s="85"/>
    </row>
    <row r="28" spans="2:10">
      <c r="B28" s="57" t="s">
        <v>183</v>
      </c>
      <c r="C28" s="402">
        <v>698</v>
      </c>
      <c r="D28" s="403">
        <v>2.7506463068680941E-3</v>
      </c>
      <c r="E28" s="22">
        <v>-11.645569999999999</v>
      </c>
      <c r="F28" s="22">
        <v>-26.526319999999998</v>
      </c>
      <c r="G28" s="22">
        <v>-11.3581</v>
      </c>
      <c r="H28" s="22">
        <v>-26.561640000000004</v>
      </c>
      <c r="I28" s="22">
        <v>-26.526319999999998</v>
      </c>
      <c r="J28" s="85"/>
    </row>
    <row r="29" spans="2:10">
      <c r="B29" s="57" t="s">
        <v>184</v>
      </c>
      <c r="C29" s="402">
        <v>1017</v>
      </c>
      <c r="D29" s="403">
        <v>4.6541927807241179E-4</v>
      </c>
      <c r="E29" s="22">
        <v>-0.97370979999999996</v>
      </c>
      <c r="F29" s="22">
        <v>-1.1661809999999999</v>
      </c>
      <c r="G29" s="22">
        <v>-1.070039</v>
      </c>
      <c r="H29" s="22">
        <v>-7.5454549999999996</v>
      </c>
      <c r="I29" s="22">
        <v>-1.1661809999999999</v>
      </c>
      <c r="J29" s="85"/>
    </row>
    <row r="30" spans="2:10">
      <c r="B30" s="57" t="s">
        <v>185</v>
      </c>
      <c r="C30" s="402">
        <v>12791</v>
      </c>
      <c r="D30" s="403">
        <v>5.9226855819647295E-4</v>
      </c>
      <c r="E30" s="22">
        <v>0</v>
      </c>
      <c r="F30" s="22">
        <v>7.8186090000000007E-3</v>
      </c>
      <c r="G30" s="22">
        <v>7.8186090000000007E-3</v>
      </c>
      <c r="H30" s="22">
        <v>8.5098319999999994</v>
      </c>
      <c r="I30" s="22">
        <v>7.8186090000000007E-3</v>
      </c>
      <c r="J30" s="85"/>
    </row>
    <row r="31" spans="2:10">
      <c r="B31" s="57" t="s">
        <v>186</v>
      </c>
      <c r="C31" s="402">
        <v>1603</v>
      </c>
      <c r="D31" s="403">
        <v>0</v>
      </c>
      <c r="E31" s="22">
        <v>13.60737</v>
      </c>
      <c r="F31" s="22">
        <v>25.626959999999997</v>
      </c>
      <c r="G31" s="22">
        <v>17.26408</v>
      </c>
      <c r="H31" s="22">
        <v>23.023790000000002</v>
      </c>
      <c r="I31" s="22">
        <v>25.626959999999997</v>
      </c>
      <c r="J31" s="85"/>
    </row>
    <row r="32" spans="2:10" ht="14.25" thickBot="1">
      <c r="B32" s="393" t="s">
        <v>187</v>
      </c>
      <c r="C32" s="402">
        <v>225</v>
      </c>
      <c r="D32" s="403">
        <v>1.8549456378480463E-3</v>
      </c>
      <c r="E32" s="22">
        <v>-29.6875</v>
      </c>
      <c r="F32" s="394">
        <v>-63.114750000000001</v>
      </c>
      <c r="G32" s="394">
        <v>-78.365390000000005</v>
      </c>
      <c r="H32" s="394">
        <v>-78.51003</v>
      </c>
      <c r="I32" s="394">
        <v>-63.114750000000001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188</v>
      </c>
      <c r="C34" s="399"/>
      <c r="D34" s="403"/>
      <c r="E34" s="401">
        <v>-15.226400000000002</v>
      </c>
      <c r="F34" s="401">
        <v>-25.761310000000005</v>
      </c>
      <c r="G34" s="401">
        <v>-6.2966420000000012</v>
      </c>
      <c r="H34" s="401">
        <v>2.9286530000000002</v>
      </c>
      <c r="I34" s="401">
        <v>-25.761310000000005</v>
      </c>
      <c r="J34" s="85"/>
    </row>
    <row r="35" spans="2:12">
      <c r="B35" s="391" t="s">
        <v>189</v>
      </c>
      <c r="C35" s="399"/>
      <c r="D35" s="403"/>
      <c r="E35" s="392">
        <v>-15.226400000000002</v>
      </c>
      <c r="F35" s="392">
        <v>-25.761310000000005</v>
      </c>
      <c r="G35" s="392">
        <v>-6.2966420000000012</v>
      </c>
      <c r="H35" s="392">
        <v>2.9286530000000002</v>
      </c>
      <c r="I35" s="392">
        <v>-25.761310000000005</v>
      </c>
      <c r="J35" s="85"/>
    </row>
    <row r="36" spans="2:12" ht="14.25" thickBot="1">
      <c r="B36" s="408" t="s">
        <v>190</v>
      </c>
      <c r="C36" s="409">
        <v>5729</v>
      </c>
      <c r="D36" s="410">
        <v>2.1286287341182306E-2</v>
      </c>
      <c r="E36" s="411">
        <v>-15.226400000000002</v>
      </c>
      <c r="F36" s="411">
        <v>-25.761310000000005</v>
      </c>
      <c r="G36" s="411">
        <v>-6.2966420000000012</v>
      </c>
      <c r="H36" s="411">
        <v>2.9286530000000002</v>
      </c>
      <c r="I36" s="411">
        <v>-25.761310000000005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191</v>
      </c>
      <c r="C38" s="399"/>
      <c r="D38" s="400"/>
      <c r="E38" s="401">
        <v>-11.68253903299369</v>
      </c>
      <c r="F38" s="401">
        <v>-20.315309365905783</v>
      </c>
      <c r="G38" s="401">
        <v>-10.073595233884236</v>
      </c>
      <c r="H38" s="401">
        <v>-13.776560348293771</v>
      </c>
      <c r="I38" s="401">
        <v>-20.315309365905783</v>
      </c>
      <c r="J38" s="85"/>
    </row>
    <row r="39" spans="2:12">
      <c r="B39" s="391" t="s">
        <v>192</v>
      </c>
      <c r="C39" s="399"/>
      <c r="D39" s="400"/>
      <c r="E39" s="392">
        <v>-11.698434286254972</v>
      </c>
      <c r="F39" s="392">
        <v>-20.319627372046767</v>
      </c>
      <c r="G39" s="392">
        <v>-10.060137441826749</v>
      </c>
      <c r="H39" s="392">
        <v>-13.709809608961887</v>
      </c>
      <c r="I39" s="392">
        <v>-20.319627372046767</v>
      </c>
      <c r="J39" s="85"/>
      <c r="L39" s="1" t="s">
        <v>132</v>
      </c>
    </row>
    <row r="40" spans="2:12">
      <c r="B40" s="393" t="s">
        <v>193</v>
      </c>
      <c r="C40" s="399">
        <v>30427</v>
      </c>
      <c r="D40" s="403">
        <v>0.37217723594684871</v>
      </c>
      <c r="E40" s="394">
        <v>-11.44441</v>
      </c>
      <c r="F40" s="394">
        <v>-21.542470000000002</v>
      </c>
      <c r="G40" s="394">
        <v>-11.03655</v>
      </c>
      <c r="H40" s="394">
        <v>-16.449339999999999</v>
      </c>
      <c r="I40" s="394">
        <v>-21.542470000000002</v>
      </c>
      <c r="J40" s="85"/>
    </row>
    <row r="41" spans="2:12">
      <c r="B41" s="393" t="s">
        <v>194</v>
      </c>
      <c r="C41" s="399">
        <v>55.000000000000007</v>
      </c>
      <c r="D41" s="403">
        <v>8.3933461096573456E-4</v>
      </c>
      <c r="E41" s="394">
        <v>-33.734940000000002</v>
      </c>
      <c r="F41" s="394">
        <v>-36.781610000000001</v>
      </c>
      <c r="G41" s="394">
        <v>-51.327429999999993</v>
      </c>
      <c r="H41" s="394">
        <v>19.56522</v>
      </c>
      <c r="I41" s="394">
        <v>-36.781610000000001</v>
      </c>
      <c r="J41" s="85"/>
    </row>
    <row r="42" spans="2:12">
      <c r="B42" s="393" t="s">
        <v>195</v>
      </c>
      <c r="C42" s="399">
        <v>11</v>
      </c>
      <c r="D42" s="403">
        <v>6.8428825255167686E-5</v>
      </c>
      <c r="E42" s="394">
        <v>22.22222</v>
      </c>
      <c r="F42" s="394">
        <v>-21.428570000000001</v>
      </c>
      <c r="G42" s="394">
        <v>-35.294119999999999</v>
      </c>
      <c r="H42" s="394">
        <v>-31.25</v>
      </c>
      <c r="I42" s="394">
        <v>-21.428570000000001</v>
      </c>
      <c r="J42" s="85"/>
    </row>
    <row r="43" spans="2:12">
      <c r="B43" s="393" t="s">
        <v>196</v>
      </c>
      <c r="C43" s="399">
        <v>165</v>
      </c>
      <c r="D43" s="403">
        <v>1.5914220604451964E-4</v>
      </c>
      <c r="E43" s="394">
        <v>50</v>
      </c>
      <c r="F43" s="394">
        <v>23.134329999999999</v>
      </c>
      <c r="G43" s="394">
        <v>-10.326090000000001</v>
      </c>
      <c r="H43" s="394">
        <v>-26.008970000000005</v>
      </c>
      <c r="I43" s="394">
        <v>23.134329999999999</v>
      </c>
      <c r="J43" s="85"/>
    </row>
    <row r="44" spans="2:12">
      <c r="B44" s="393" t="s">
        <v>197</v>
      </c>
      <c r="C44" s="399">
        <v>234</v>
      </c>
      <c r="D44" s="403">
        <v>4.0176959550003948E-4</v>
      </c>
      <c r="E44" s="394">
        <v>36.046509999999998</v>
      </c>
      <c r="F44" s="394">
        <v>-15.21739</v>
      </c>
      <c r="G44" s="394">
        <v>-23.778500000000001</v>
      </c>
      <c r="H44" s="394">
        <v>-43.75</v>
      </c>
      <c r="I44" s="394">
        <v>-15.21739</v>
      </c>
      <c r="J44" s="85"/>
    </row>
    <row r="45" spans="2:12">
      <c r="B45" s="393" t="s">
        <v>198</v>
      </c>
      <c r="C45" s="399">
        <v>27</v>
      </c>
      <c r="D45" s="403">
        <v>1.5944663783191491E-4</v>
      </c>
      <c r="E45" s="394">
        <v>-6.8965519999999998</v>
      </c>
      <c r="F45" s="394">
        <v>-32.5</v>
      </c>
      <c r="G45" s="394">
        <v>-41.304349999999999</v>
      </c>
      <c r="H45" s="395">
        <v>-44.897959999999998</v>
      </c>
      <c r="I45" s="394">
        <v>-32.5</v>
      </c>
      <c r="J45" s="85"/>
    </row>
    <row r="46" spans="2:12">
      <c r="B46" s="393" t="s">
        <v>199</v>
      </c>
      <c r="C46" s="399">
        <v>66</v>
      </c>
      <c r="D46" s="403">
        <v>1.1677500333426442E-4</v>
      </c>
      <c r="E46" s="394">
        <v>13.793099999999999</v>
      </c>
      <c r="F46" s="394">
        <v>-23.25581</v>
      </c>
      <c r="G46" s="394">
        <v>-35.294119999999999</v>
      </c>
      <c r="H46" s="395">
        <v>-36.538460000000001</v>
      </c>
      <c r="I46" s="394">
        <v>-23.25581</v>
      </c>
      <c r="J46" s="85"/>
    </row>
    <row r="47" spans="2:12">
      <c r="B47" s="393" t="s">
        <v>200</v>
      </c>
      <c r="C47" s="399">
        <v>5482</v>
      </c>
      <c r="D47" s="403">
        <v>2.0446428268244225E-2</v>
      </c>
      <c r="E47" s="394">
        <v>-17.132680000000001</v>
      </c>
      <c r="F47" s="394">
        <v>2.2919939999999999</v>
      </c>
      <c r="G47" s="394">
        <v>10.15096</v>
      </c>
      <c r="H47" s="394">
        <v>35.908999999999999</v>
      </c>
      <c r="I47" s="394">
        <v>2.2919939999999999</v>
      </c>
      <c r="J47" s="85"/>
    </row>
    <row r="48" spans="2:12">
      <c r="B48" s="391" t="s">
        <v>201</v>
      </c>
      <c r="C48" s="399"/>
      <c r="D48" s="403"/>
      <c r="E48" s="392">
        <v>-8.9473690000000001</v>
      </c>
      <c r="F48" s="392">
        <v>-19.572289999999999</v>
      </c>
      <c r="G48" s="392">
        <v>-12.389340000000001</v>
      </c>
      <c r="H48" s="392">
        <v>-25.26267</v>
      </c>
      <c r="I48" s="392">
        <v>-19.572289999999999</v>
      </c>
      <c r="J48" s="85"/>
    </row>
    <row r="49" spans="2:10" ht="14.25" thickBot="1">
      <c r="B49" s="408" t="s">
        <v>202</v>
      </c>
      <c r="C49" s="409">
        <v>1730</v>
      </c>
      <c r="D49" s="410">
        <v>2.2918458747576255E-3</v>
      </c>
      <c r="E49" s="411">
        <v>-8.9473690000000001</v>
      </c>
      <c r="F49" s="411">
        <v>-19.572289999999999</v>
      </c>
      <c r="G49" s="411">
        <v>-12.389340000000001</v>
      </c>
      <c r="H49" s="411">
        <v>-25.26267</v>
      </c>
      <c r="I49" s="411">
        <v>-19.572289999999999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203</v>
      </c>
      <c r="C51" s="402"/>
      <c r="D51" s="403"/>
      <c r="E51" s="413">
        <v>0.40446444317634506</v>
      </c>
      <c r="F51" s="413">
        <v>-11.589213628369734</v>
      </c>
      <c r="G51" s="413">
        <v>-10.789294436664616</v>
      </c>
      <c r="H51" s="413">
        <v>-27.433090866354007</v>
      </c>
      <c r="I51" s="413">
        <v>-11.589213628369734</v>
      </c>
      <c r="J51" s="85"/>
    </row>
    <row r="52" spans="2:10">
      <c r="B52" s="412" t="s">
        <v>204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205</v>
      </c>
      <c r="C53" s="414"/>
      <c r="D53" s="403"/>
      <c r="E53" s="21">
        <v>-20.111039999999996</v>
      </c>
      <c r="F53" s="21">
        <v>-39.580359999999992</v>
      </c>
      <c r="G53" s="21">
        <v>-41.080399999999997</v>
      </c>
      <c r="H53" s="21">
        <v>-45.704800000000006</v>
      </c>
      <c r="I53" s="21">
        <v>-39.580359999999992</v>
      </c>
      <c r="J53" s="85"/>
    </row>
    <row r="54" spans="2:10">
      <c r="B54" s="57" t="s">
        <v>206</v>
      </c>
      <c r="C54" s="402">
        <v>6475</v>
      </c>
      <c r="D54" s="403">
        <v>1.2915164567987142E-2</v>
      </c>
      <c r="E54" s="22">
        <v>-20.111039999999999</v>
      </c>
      <c r="F54" s="22">
        <v>-39.580359999999999</v>
      </c>
      <c r="G54" s="22">
        <v>-41.080399999999997</v>
      </c>
      <c r="H54" s="22">
        <v>-45.704799999999999</v>
      </c>
      <c r="I54" s="22">
        <v>-39.580359999999999</v>
      </c>
      <c r="J54" s="85"/>
    </row>
    <row r="55" spans="2:10">
      <c r="B55" s="412" t="s">
        <v>207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208</v>
      </c>
      <c r="C56" s="414"/>
      <c r="D56" s="403"/>
      <c r="E56" s="21">
        <v>-14.60177</v>
      </c>
      <c r="F56" s="21">
        <v>-16.034800000000001</v>
      </c>
      <c r="G56" s="21">
        <v>-16.173729999999999</v>
      </c>
      <c r="H56" s="21">
        <v>-11.66446</v>
      </c>
      <c r="I56" s="21">
        <v>-16.034800000000001</v>
      </c>
      <c r="J56" s="85"/>
    </row>
    <row r="57" spans="2:10">
      <c r="B57" s="57" t="s">
        <v>209</v>
      </c>
      <c r="C57" s="402">
        <v>4000</v>
      </c>
      <c r="D57" s="403">
        <v>4.1124332353070434E-3</v>
      </c>
      <c r="E57" s="22">
        <v>-14.60177</v>
      </c>
      <c r="F57" s="22">
        <v>-16.034800000000001</v>
      </c>
      <c r="G57" s="22">
        <v>-16.173729999999999</v>
      </c>
      <c r="H57" s="22">
        <v>-11.66446</v>
      </c>
      <c r="I57" s="22">
        <v>-16.034800000000001</v>
      </c>
      <c r="J57" s="85"/>
    </row>
    <row r="58" spans="2:10">
      <c r="B58" s="87" t="s">
        <v>210</v>
      </c>
      <c r="C58" s="414"/>
      <c r="D58" s="403"/>
      <c r="E58" s="21">
        <v>0.54844610000000005</v>
      </c>
      <c r="F58" s="21">
        <v>-10.64176</v>
      </c>
      <c r="G58" s="21">
        <v>-17.679179999999999</v>
      </c>
      <c r="H58" s="21">
        <v>-24.906359999999999</v>
      </c>
      <c r="I58" s="21">
        <v>-10.64176</v>
      </c>
      <c r="J58" s="85"/>
    </row>
    <row r="59" spans="2:10">
      <c r="B59" s="57" t="s">
        <v>211</v>
      </c>
      <c r="C59" s="402">
        <v>5500</v>
      </c>
      <c r="D59" s="403">
        <v>4.1074981884071599E-3</v>
      </c>
      <c r="E59" s="22">
        <v>0.54844610000000005</v>
      </c>
      <c r="F59" s="22">
        <v>-10.64176</v>
      </c>
      <c r="G59" s="22">
        <v>-17.679179999999999</v>
      </c>
      <c r="H59" s="22">
        <v>-24.906359999999999</v>
      </c>
      <c r="I59" s="22">
        <v>-10.64176</v>
      </c>
      <c r="J59" s="85"/>
    </row>
    <row r="60" spans="2:10">
      <c r="B60" s="412" t="s">
        <v>212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213</v>
      </c>
      <c r="C61" s="414"/>
      <c r="D61" s="403"/>
      <c r="E61" s="21">
        <v>-41.020425752922485</v>
      </c>
      <c r="F61" s="60">
        <v>-46.118423579489274</v>
      </c>
      <c r="G61" s="60">
        <v>-49.964482860852186</v>
      </c>
      <c r="H61" s="60">
        <v>-60.808230878764817</v>
      </c>
      <c r="I61" s="60">
        <v>-46.118423579489274</v>
      </c>
      <c r="J61" s="85"/>
    </row>
    <row r="62" spans="2:10">
      <c r="B62" s="57" t="s">
        <v>214</v>
      </c>
      <c r="C62" s="402">
        <v>160</v>
      </c>
      <c r="D62" s="403">
        <v>2.5540179900484523E-5</v>
      </c>
      <c r="E62" s="22">
        <v>0</v>
      </c>
      <c r="F62" s="22">
        <v>0</v>
      </c>
      <c r="G62" s="22">
        <v>0</v>
      </c>
      <c r="H62" s="22">
        <v>-4.444445</v>
      </c>
      <c r="I62" s="22">
        <v>0</v>
      </c>
      <c r="J62" s="85"/>
    </row>
    <row r="63" spans="2:10">
      <c r="B63" s="57" t="s">
        <v>215</v>
      </c>
      <c r="C63" s="402">
        <v>2498</v>
      </c>
      <c r="D63" s="403">
        <v>1.0653079203487705E-2</v>
      </c>
      <c r="E63" s="22">
        <v>-41.118769999999998</v>
      </c>
      <c r="F63" s="22">
        <v>-46.228990000000003</v>
      </c>
      <c r="G63" s="22">
        <v>-50.084269999999997</v>
      </c>
      <c r="H63" s="22">
        <v>-60.943359999999998</v>
      </c>
      <c r="I63" s="22">
        <v>-46.228990000000003</v>
      </c>
      <c r="J63" s="85"/>
    </row>
    <row r="64" spans="2:10">
      <c r="B64" s="412" t="s">
        <v>216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217</v>
      </c>
      <c r="C65" s="402"/>
      <c r="D65" s="403"/>
      <c r="E65" s="21">
        <v>13.00018</v>
      </c>
      <c r="F65" s="60">
        <v>0.61610520000000002</v>
      </c>
      <c r="G65" s="60">
        <v>3.307077</v>
      </c>
      <c r="H65" s="60">
        <v>-18.95626</v>
      </c>
      <c r="I65" s="60">
        <v>0.61610520000000002</v>
      </c>
      <c r="J65" s="85"/>
    </row>
    <row r="66" spans="2:10">
      <c r="B66" s="57" t="s">
        <v>218</v>
      </c>
      <c r="C66" s="402">
        <v>12500</v>
      </c>
      <c r="D66" s="403">
        <v>6.100824370646761E-2</v>
      </c>
      <c r="E66" s="22">
        <v>13.00018</v>
      </c>
      <c r="F66" s="22">
        <v>0.61610520000000002</v>
      </c>
      <c r="G66" s="22">
        <v>3.307077</v>
      </c>
      <c r="H66" s="22">
        <v>-18.95626</v>
      </c>
      <c r="I66" s="22">
        <v>0.61610520000000002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7" t="s">
        <v>0</v>
      </c>
      <c r="F11" s="418"/>
      <c r="G11" s="418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124</v>
      </c>
      <c r="F12" s="119"/>
      <c r="G12" s="119" t="s">
        <v>143</v>
      </c>
      <c r="H12" s="119"/>
      <c r="I12" s="119" t="s">
        <v>139</v>
      </c>
      <c r="J12" s="120"/>
      <c r="K12" s="119"/>
      <c r="L12" s="121"/>
      <c r="N12" s="119"/>
      <c r="O12" s="119" t="s">
        <v>130</v>
      </c>
      <c r="Q12" s="420" t="s">
        <v>128</v>
      </c>
      <c r="R12" s="421"/>
      <c r="S12" s="114"/>
    </row>
    <row r="13" spans="4:20" ht="15.75">
      <c r="D13" s="113"/>
      <c r="E13" s="122" t="s">
        <v>125</v>
      </c>
      <c r="F13" s="123"/>
      <c r="G13" s="123" t="s">
        <v>138</v>
      </c>
      <c r="H13" s="123"/>
      <c r="I13" s="123" t="s">
        <v>142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126</v>
      </c>
      <c r="F14" s="127"/>
      <c r="G14" s="127" t="s">
        <v>144</v>
      </c>
      <c r="H14" s="127"/>
      <c r="I14" s="127" t="s">
        <v>140</v>
      </c>
      <c r="J14" s="127"/>
      <c r="K14" s="127"/>
      <c r="L14" s="128"/>
      <c r="M14" s="128"/>
      <c r="N14" s="127"/>
      <c r="O14" s="127" t="s">
        <v>131</v>
      </c>
      <c r="P14" s="129"/>
      <c r="Q14" s="127" t="s">
        <v>129</v>
      </c>
      <c r="R14" s="130"/>
      <c r="S14" s="114"/>
    </row>
    <row r="15" spans="4:20">
      <c r="D15" s="113"/>
      <c r="S15" s="114"/>
    </row>
    <row r="16" spans="4:20" ht="21">
      <c r="D16" s="113"/>
      <c r="E16" s="419" t="s">
        <v>2</v>
      </c>
      <c r="F16" s="419"/>
      <c r="G16" s="419"/>
      <c r="H16" s="419"/>
      <c r="I16" s="419"/>
      <c r="J16" s="419"/>
      <c r="K16" s="419"/>
      <c r="L16" s="419"/>
      <c r="M16" s="419"/>
      <c r="N16" s="416">
        <v>43921</v>
      </c>
      <c r="O16" s="416"/>
      <c r="P16" s="416"/>
      <c r="Q16" s="416"/>
      <c r="R16" s="416"/>
      <c r="S16" s="114"/>
    </row>
    <row r="17" spans="4:19">
      <c r="D17" s="113"/>
      <c r="E17" s="432"/>
      <c r="F17" s="432"/>
      <c r="G17" s="432"/>
      <c r="H17" s="432"/>
      <c r="I17" s="432"/>
      <c r="J17" s="432"/>
      <c r="K17" s="432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32"/>
      <c r="F18" s="432"/>
      <c r="G18" s="432"/>
      <c r="H18" s="432"/>
      <c r="I18" s="432"/>
      <c r="J18" s="432"/>
      <c r="K18" s="432"/>
      <c r="L18" s="131"/>
      <c r="N18" s="433" t="s">
        <v>6</v>
      </c>
      <c r="O18" s="433"/>
      <c r="Q18" s="433" t="s">
        <v>3</v>
      </c>
      <c r="R18" s="433"/>
      <c r="S18" s="114"/>
    </row>
    <row r="19" spans="4:19" ht="13.5" customHeight="1">
      <c r="D19" s="113"/>
      <c r="E19" s="432"/>
      <c r="F19" s="432"/>
      <c r="G19" s="432"/>
      <c r="H19" s="432"/>
      <c r="I19" s="432"/>
      <c r="J19" s="432"/>
      <c r="K19" s="432"/>
      <c r="L19" s="131"/>
      <c r="N19" s="433"/>
      <c r="O19" s="433"/>
      <c r="Q19" s="433"/>
      <c r="R19" s="433"/>
      <c r="S19" s="114"/>
    </row>
    <row r="20" spans="4:19">
      <c r="D20" s="113"/>
      <c r="E20" s="432"/>
      <c r="F20" s="432"/>
      <c r="G20" s="432"/>
      <c r="H20" s="432"/>
      <c r="I20" s="432"/>
      <c r="J20" s="432"/>
      <c r="K20" s="432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32"/>
      <c r="F21" s="432"/>
      <c r="G21" s="432"/>
      <c r="H21" s="432"/>
      <c r="I21" s="432"/>
      <c r="J21" s="432"/>
      <c r="K21" s="432"/>
      <c r="L21" s="131"/>
      <c r="M21" s="132"/>
      <c r="N21" s="132"/>
      <c r="O21" s="131"/>
      <c r="Q21" s="422" t="s">
        <v>31</v>
      </c>
      <c r="R21" s="422"/>
      <c r="S21" s="114"/>
    </row>
    <row r="22" spans="4:19" ht="15">
      <c r="D22" s="113"/>
      <c r="E22" s="432"/>
      <c r="F22" s="432"/>
      <c r="G22" s="432"/>
      <c r="H22" s="432"/>
      <c r="I22" s="432"/>
      <c r="J22" s="432"/>
      <c r="K22" s="432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32"/>
      <c r="F23" s="432"/>
      <c r="G23" s="432"/>
      <c r="H23" s="432"/>
      <c r="I23" s="432"/>
      <c r="J23" s="432"/>
      <c r="K23" s="432"/>
      <c r="L23" s="131"/>
      <c r="N23" s="434" t="s">
        <v>5</v>
      </c>
      <c r="O23" s="434"/>
      <c r="Q23" s="433" t="s">
        <v>4</v>
      </c>
      <c r="R23" s="433"/>
      <c r="S23" s="114"/>
    </row>
    <row r="24" spans="4:19" ht="13.15" customHeight="1">
      <c r="D24" s="113"/>
      <c r="E24" s="432"/>
      <c r="F24" s="432"/>
      <c r="G24" s="432"/>
      <c r="H24" s="432"/>
      <c r="I24" s="432"/>
      <c r="J24" s="432"/>
      <c r="K24" s="432"/>
      <c r="L24" s="131"/>
      <c r="N24" s="434"/>
      <c r="O24" s="434"/>
      <c r="Q24" s="433"/>
      <c r="R24" s="433"/>
      <c r="S24" s="114"/>
    </row>
    <row r="25" spans="4:19" ht="13.15" customHeight="1">
      <c r="D25" s="113"/>
      <c r="E25" s="432"/>
      <c r="F25" s="432"/>
      <c r="G25" s="432"/>
      <c r="H25" s="432"/>
      <c r="I25" s="432"/>
      <c r="J25" s="432"/>
      <c r="K25" s="432"/>
      <c r="L25" s="131"/>
      <c r="N25" s="133"/>
      <c r="O25" s="133"/>
      <c r="S25" s="114"/>
    </row>
    <row r="26" spans="4:19" ht="13.15" customHeight="1">
      <c r="D26" s="113"/>
      <c r="E26" s="432"/>
      <c r="F26" s="432"/>
      <c r="G26" s="432"/>
      <c r="H26" s="432"/>
      <c r="I26" s="432"/>
      <c r="J26" s="432"/>
      <c r="K26" s="432"/>
      <c r="L26" s="131"/>
      <c r="N26" s="422" t="s">
        <v>58</v>
      </c>
      <c r="O26" s="422"/>
      <c r="Q26" s="422" t="s">
        <v>93</v>
      </c>
      <c r="R26" s="422"/>
      <c r="S26" s="114"/>
    </row>
    <row r="27" spans="4:19">
      <c r="D27" s="113"/>
      <c r="E27" s="432"/>
      <c r="F27" s="432"/>
      <c r="G27" s="432"/>
      <c r="H27" s="432"/>
      <c r="I27" s="432"/>
      <c r="J27" s="432"/>
      <c r="K27" s="432"/>
      <c r="L27" s="131"/>
      <c r="Q27" s="131"/>
      <c r="R27" s="131"/>
      <c r="S27" s="114"/>
    </row>
    <row r="28" spans="4:19" ht="13.15" customHeight="1">
      <c r="D28" s="113"/>
      <c r="E28" s="432"/>
      <c r="F28" s="432"/>
      <c r="G28" s="432"/>
      <c r="H28" s="432"/>
      <c r="I28" s="432"/>
      <c r="J28" s="432"/>
      <c r="K28" s="432"/>
      <c r="L28" s="131"/>
      <c r="N28" s="422" t="s">
        <v>59</v>
      </c>
      <c r="O28" s="422"/>
      <c r="Q28" s="422" t="s">
        <v>63</v>
      </c>
      <c r="R28" s="422"/>
      <c r="S28" s="114"/>
    </row>
    <row r="29" spans="4:19" ht="13.15" customHeight="1">
      <c r="D29" s="113"/>
      <c r="E29" s="432"/>
      <c r="F29" s="432"/>
      <c r="G29" s="432"/>
      <c r="H29" s="432"/>
      <c r="I29" s="432"/>
      <c r="J29" s="432"/>
      <c r="K29" s="432"/>
      <c r="L29" s="131"/>
      <c r="O29" s="131"/>
      <c r="S29" s="114"/>
    </row>
    <row r="30" spans="4:19" ht="13.15" customHeight="1">
      <c r="D30" s="113"/>
      <c r="E30" s="432"/>
      <c r="F30" s="432"/>
      <c r="G30" s="432"/>
      <c r="H30" s="432"/>
      <c r="I30" s="432"/>
      <c r="J30" s="432"/>
      <c r="K30" s="432"/>
      <c r="L30" s="131"/>
      <c r="O30" s="131"/>
      <c r="Q30" s="422" t="s">
        <v>18</v>
      </c>
      <c r="R30" s="422"/>
      <c r="S30" s="114"/>
    </row>
    <row r="31" spans="4:19" ht="13.15" customHeight="1">
      <c r="D31" s="113"/>
      <c r="E31" s="432"/>
      <c r="F31" s="432"/>
      <c r="G31" s="432"/>
      <c r="H31" s="432"/>
      <c r="I31" s="432"/>
      <c r="J31" s="432"/>
      <c r="K31" s="432"/>
      <c r="L31" s="131"/>
      <c r="O31" s="131"/>
      <c r="P31" s="131"/>
      <c r="Q31" s="131"/>
      <c r="R31" s="131"/>
      <c r="S31" s="114"/>
    </row>
    <row r="32" spans="4:19">
      <c r="D32" s="113"/>
      <c r="E32" s="432"/>
      <c r="F32" s="432"/>
      <c r="G32" s="432"/>
      <c r="H32" s="432"/>
      <c r="I32" s="432"/>
      <c r="J32" s="432"/>
      <c r="K32" s="432"/>
      <c r="L32" s="131"/>
      <c r="O32" s="131"/>
      <c r="P32" s="131"/>
      <c r="Q32" s="131"/>
      <c r="R32" s="131"/>
      <c r="S32" s="114"/>
    </row>
    <row r="33" spans="4:25">
      <c r="D33" s="113"/>
      <c r="E33" s="432"/>
      <c r="F33" s="432"/>
      <c r="G33" s="432"/>
      <c r="H33" s="432"/>
      <c r="I33" s="432"/>
      <c r="J33" s="432"/>
      <c r="K33" s="432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32"/>
      <c r="F34" s="432"/>
      <c r="G34" s="432"/>
      <c r="H34" s="432"/>
      <c r="I34" s="432"/>
      <c r="J34" s="432"/>
      <c r="K34" s="432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23" t="s">
        <v>149</v>
      </c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5"/>
      <c r="S35" s="114"/>
    </row>
    <row r="36" spans="4:25" ht="13.15" customHeight="1">
      <c r="D36" s="113"/>
      <c r="E36" s="426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8"/>
      <c r="S36" s="114"/>
    </row>
    <row r="37" spans="4:25" ht="12.75" customHeight="1">
      <c r="D37" s="113"/>
      <c r="E37" s="426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8"/>
      <c r="S37" s="114"/>
    </row>
    <row r="38" spans="4:25" ht="12.75" customHeight="1">
      <c r="D38" s="113"/>
      <c r="E38" s="426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8"/>
      <c r="S38" s="114"/>
    </row>
    <row r="39" spans="4:25" ht="12.75" customHeight="1">
      <c r="D39" s="113"/>
      <c r="E39" s="426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8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6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8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6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8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6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8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6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8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6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8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6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8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6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8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6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8"/>
      <c r="S47" s="114"/>
    </row>
    <row r="48" spans="4:25" ht="12.75" customHeight="1">
      <c r="D48" s="113"/>
      <c r="E48" s="426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8"/>
      <c r="S48" s="114"/>
    </row>
    <row r="49" spans="4:19" ht="12.75" customHeight="1">
      <c r="D49" s="113"/>
      <c r="E49" s="426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8"/>
      <c r="S49" s="114"/>
    </row>
    <row r="50" spans="4:19" ht="12.75" customHeight="1">
      <c r="D50" s="113"/>
      <c r="E50" s="426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8"/>
      <c r="S50" s="114"/>
    </row>
    <row r="51" spans="4:19" ht="12.75" customHeight="1">
      <c r="D51" s="113"/>
      <c r="E51" s="426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8"/>
      <c r="S51" s="114"/>
    </row>
    <row r="52" spans="4:19" ht="12.75" customHeight="1">
      <c r="D52" s="113"/>
      <c r="E52" s="426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8"/>
      <c r="S52" s="114"/>
    </row>
    <row r="53" spans="4:19" ht="12.75" customHeight="1">
      <c r="D53" s="113"/>
      <c r="E53" s="429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1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</mergeCells>
  <hyperlinks>
    <hyperlink ref="O14" r:id="rId1" xr:uid="{00000000-0004-0000-0100-000000000000}"/>
    <hyperlink ref="Q14" r:id="rId2" xr:uid="{00000000-0004-0000-0100-000001000000}"/>
    <hyperlink ref="E14" r:id="rId3" xr:uid="{00000000-0004-0000-0100-000002000000}"/>
    <hyperlink ref="G14" r:id="rId4" xr:uid="{00000000-0004-0000-0100-000003000000}"/>
    <hyperlink ref="I14" r:id="rId5" xr:uid="{00000000-0004-0000-0100-000004000000}"/>
    <hyperlink ref="Q30:R30" location="'IJG ALBI'!A1" display="IJG ALBI" xr:uid="{00000000-0004-0000-0100-000006000000}"/>
    <hyperlink ref="Q28:R28" location="'Yield Curves'!A1" display="Yield Curves" xr:uid="{00000000-0004-0000-0100-000007000000}"/>
    <hyperlink ref="Q26:R26" location="'ALBI Total Returns'!A1" display="ALBI Total Returns " xr:uid="{00000000-0004-0000-0100-000008000000}"/>
    <hyperlink ref="Q21:R21" location="'Individual Returns'!A1" display="Individual Returns" xr:uid="{00000000-0004-0000-0100-000009000000}"/>
    <hyperlink ref="Q18:R19" location="Equity!A1" display="Equity" xr:uid="{00000000-0004-0000-0100-00000A000000}"/>
    <hyperlink ref="N26:O26" location="'MM including NCD''s'!A1" display="Including NCD&quot;S" xr:uid="{00000000-0004-0000-0100-00000B000000}"/>
    <hyperlink ref="N28:O28" location="'MM excluding NCD''s'!A1" display="Excluding NCD's " xr:uid="{00000000-0004-0000-0100-00000C000000}"/>
    <hyperlink ref="N18:O19" location="Summary!A1" display="Summary " xr:uid="{00000000-0004-0000-0100-00000D000000}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U33" sqref="U33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9" t="s">
        <v>6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35" t="s">
        <v>8</v>
      </c>
      <c r="S2" s="435"/>
    </row>
    <row r="3" spans="2:19" ht="14.25" thickBot="1"/>
    <row r="4" spans="2:19" ht="15.75">
      <c r="B4" s="443" t="str">
        <f>"Namibian Returns by Asset Class [N$,%] - "&amp; TEXT(Map!$N$16, " mmmm yyyy")</f>
        <v>Namibian Returns by Asset Class [N$,%] -  March 2020</v>
      </c>
      <c r="C4" s="444"/>
      <c r="D4" s="444"/>
      <c r="E4" s="444"/>
      <c r="F4" s="444"/>
      <c r="G4" s="444"/>
      <c r="H4" s="444"/>
      <c r="I4" s="444"/>
      <c r="J4" s="444"/>
      <c r="K4" s="445"/>
      <c r="L4" s="16"/>
      <c r="M4" s="436" t="s">
        <v>7</v>
      </c>
      <c r="N4" s="436"/>
      <c r="O4" s="436"/>
      <c r="P4" s="436"/>
      <c r="Q4" s="436"/>
      <c r="R4" s="436"/>
      <c r="S4" s="436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133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7" t="s">
        <v>16</v>
      </c>
      <c r="C7" s="438"/>
      <c r="D7" s="142">
        <v>-20.649799999999995</v>
      </c>
      <c r="E7" s="142">
        <v>-30.30249483414299</v>
      </c>
      <c r="F7" s="142">
        <v>-26.962616978648533</v>
      </c>
      <c r="G7" s="142">
        <v>-28.726760308073196</v>
      </c>
      <c r="H7" s="142">
        <v>-30.30249483414299</v>
      </c>
      <c r="I7" s="142">
        <v>-1.5905931089760017</v>
      </c>
      <c r="J7" s="142">
        <v>-1.135662153104311</v>
      </c>
      <c r="K7" s="143">
        <v>4.6957833352415879</v>
      </c>
      <c r="L7" s="12"/>
      <c r="M7" s="12"/>
      <c r="N7" s="12"/>
      <c r="O7" s="12"/>
      <c r="P7" s="12"/>
    </row>
    <row r="8" spans="2:19">
      <c r="B8" s="437" t="s">
        <v>17</v>
      </c>
      <c r="C8" s="438"/>
      <c r="D8" s="142">
        <v>-5.2788999999999975</v>
      </c>
      <c r="E8" s="142">
        <v>-7.7832279800816089</v>
      </c>
      <c r="F8" s="142">
        <v>-8.7284458561778138</v>
      </c>
      <c r="G8" s="142">
        <v>-7.026769584968628</v>
      </c>
      <c r="H8" s="142">
        <v>-7.7832279800816089</v>
      </c>
      <c r="I8" s="142">
        <v>3.3518255518489415</v>
      </c>
      <c r="J8" s="142">
        <v>10.785103481875268</v>
      </c>
      <c r="K8" s="143">
        <v>19.311137536430522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7" t="s">
        <v>18</v>
      </c>
      <c r="C10" s="438"/>
      <c r="D10" s="142">
        <v>-6.440169085604996</v>
      </c>
      <c r="E10" s="142">
        <v>-5.6861236455388102</v>
      </c>
      <c r="F10" s="142">
        <v>-4.0816110423516179</v>
      </c>
      <c r="G10" s="142">
        <v>1.5615374741706933</v>
      </c>
      <c r="H10" s="142">
        <v>-5.6861236455388102</v>
      </c>
      <c r="I10" s="142">
        <v>8.9689040501548014</v>
      </c>
      <c r="J10" s="142">
        <v>7.9789457305552647</v>
      </c>
      <c r="K10" s="143">
        <v>8.6000250374301821</v>
      </c>
      <c r="L10" s="12"/>
      <c r="M10" s="12"/>
      <c r="N10" s="12"/>
      <c r="O10" s="12"/>
      <c r="P10" s="12"/>
    </row>
    <row r="11" spans="2:19">
      <c r="B11" s="439" t="s">
        <v>19</v>
      </c>
      <c r="C11" s="440"/>
      <c r="D11" s="142">
        <v>-6.6866904613944511</v>
      </c>
      <c r="E11" s="142">
        <v>-6.0030251240931527</v>
      </c>
      <c r="F11" s="142">
        <v>-4.442886432691429</v>
      </c>
      <c r="G11" s="142">
        <v>1.219893681322981</v>
      </c>
      <c r="H11" s="142">
        <v>-6.0030251240931527</v>
      </c>
      <c r="I11" s="142">
        <v>9.0264289540720632</v>
      </c>
      <c r="J11" s="142">
        <v>7.9400129204356018</v>
      </c>
      <c r="K11" s="143">
        <v>8.5445693116242403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-0.1638620672566371</v>
      </c>
      <c r="E12" s="142">
        <v>1.828149010435931</v>
      </c>
      <c r="F12" s="142">
        <v>4.4445687522028487</v>
      </c>
      <c r="G12" s="142">
        <v>10.471004739610335</v>
      </c>
      <c r="H12" s="142">
        <v>1.828149010435931</v>
      </c>
      <c r="I12" s="142">
        <v>10.518385643919315</v>
      </c>
      <c r="J12" s="142">
        <v>9.5855651142886966</v>
      </c>
      <c r="K12" s="143">
        <v>9.6372492914126759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1" t="s">
        <v>23</v>
      </c>
      <c r="C14" s="442"/>
      <c r="D14" s="142">
        <v>0.57320720925382318</v>
      </c>
      <c r="E14" s="142">
        <v>1.7064636018352397</v>
      </c>
      <c r="F14" s="142">
        <v>3.5024977345148312</v>
      </c>
      <c r="G14" s="142">
        <v>7.3344382806224573</v>
      </c>
      <c r="H14" s="142">
        <v>1.7064636018352397</v>
      </c>
      <c r="I14" s="142">
        <v>7.7693675964783049</v>
      </c>
      <c r="J14" s="142">
        <v>7.5804449823311248</v>
      </c>
      <c r="K14" s="143">
        <v>6.7731541011786245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3" t="str">
        <f>"Namibian Returns by Asset Class [US$,%] - "&amp; TEXT(Map!$N$16, " mmmm yyyy")</f>
        <v>Namibian Returns by Asset Class [US$,%] -  March 2020</v>
      </c>
      <c r="C22" s="444"/>
      <c r="D22" s="444"/>
      <c r="E22" s="444"/>
      <c r="F22" s="444"/>
      <c r="G22" s="444"/>
      <c r="H22" s="444"/>
      <c r="I22" s="444"/>
      <c r="J22" s="444"/>
      <c r="K22" s="445"/>
      <c r="L22" s="12"/>
      <c r="M22" s="436" t="s">
        <v>26</v>
      </c>
      <c r="N22" s="436"/>
      <c r="O22" s="436"/>
      <c r="P22" s="436"/>
      <c r="Q22" s="436"/>
      <c r="R22" s="436"/>
      <c r="S22" s="436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-12.204351409078429</v>
      </c>
      <c r="E25" s="142">
        <v>-21.515425022003708</v>
      </c>
      <c r="F25" s="142">
        <v>-15.145280554325346</v>
      </c>
      <c r="G25" s="142">
        <v>-18.705677237791441</v>
      </c>
      <c r="H25" s="142">
        <v>-21.515425022003708</v>
      </c>
      <c r="I25" s="142">
        <v>-9.064412811102617</v>
      </c>
      <c r="J25" s="142">
        <v>-7.4229334866917736</v>
      </c>
      <c r="K25" s="146">
        <v>-8.5321118908763935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-30.333977251806544</v>
      </c>
      <c r="E27" s="142">
        <v>-45.29820930031012</v>
      </c>
      <c r="F27" s="142">
        <v>-38.024333546769398</v>
      </c>
      <c r="G27" s="142">
        <v>-42.05890248176248</v>
      </c>
      <c r="H27" s="142">
        <v>-45.29820930031012</v>
      </c>
      <c r="I27" s="142">
        <v>-10.510827994536086</v>
      </c>
      <c r="J27" s="142">
        <v>-8.4742961935376222</v>
      </c>
      <c r="K27" s="146">
        <v>-4.2369780439507458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-16.838995902544585</v>
      </c>
      <c r="E28" s="142">
        <v>-27.62405842173925</v>
      </c>
      <c r="F28" s="142">
        <v>-22.551778797552647</v>
      </c>
      <c r="G28" s="142">
        <v>-24.418041983952541</v>
      </c>
      <c r="H28" s="142">
        <v>-27.62405842173925</v>
      </c>
      <c r="I28" s="142">
        <v>-6.0164105639812782</v>
      </c>
      <c r="J28" s="142">
        <v>2.5615989372530068</v>
      </c>
      <c r="K28" s="146">
        <v>9.1313777835448473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-17.858539628137361</v>
      </c>
      <c r="E30" s="142">
        <v>-25.978154997928193</v>
      </c>
      <c r="F30" s="142">
        <v>-18.608720153176495</v>
      </c>
      <c r="G30" s="142">
        <v>-17.436235923486276</v>
      </c>
      <c r="H30" s="142">
        <v>-25.978154997928193</v>
      </c>
      <c r="I30" s="142">
        <v>-0.9084872486855522</v>
      </c>
      <c r="J30" s="142">
        <v>-3.6259590654863505E-2</v>
      </c>
      <c r="K30" s="146">
        <v>-0.66585061228313647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-18.07497466892697</v>
      </c>
      <c r="E31" s="142">
        <v>-26.226873776470548</v>
      </c>
      <c r="F31" s="142">
        <v>-18.915279372075599</v>
      </c>
      <c r="G31" s="142">
        <v>-17.713972931140955</v>
      </c>
      <c r="H31" s="142">
        <v>-26.226873776470548</v>
      </c>
      <c r="I31" s="142">
        <v>-0.85617663952853862</v>
      </c>
      <c r="J31" s="142">
        <v>-7.2302444174843217E-2</v>
      </c>
      <c r="K31" s="146">
        <v>-0.71657479351342479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-12.348215173820886</v>
      </c>
      <c r="E32" s="142">
        <v>-20.080610041198621</v>
      </c>
      <c r="F32" s="142">
        <v>-11.373854209073498</v>
      </c>
      <c r="G32" s="142">
        <v>-10.193344848326458</v>
      </c>
      <c r="H32" s="142">
        <v>-20.080610041198621</v>
      </c>
      <c r="I32" s="142">
        <v>0.50054293698809094</v>
      </c>
      <c r="J32" s="142">
        <v>1.4511015048397358</v>
      </c>
      <c r="K32" s="146">
        <v>0.28287650779026396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-11.700605411911614</v>
      </c>
      <c r="E34" s="142">
        <v>-20.175666818458925</v>
      </c>
      <c r="F34" s="142">
        <v>-12.172753564961114</v>
      </c>
      <c r="G34" s="142">
        <v>-12.742706141174232</v>
      </c>
      <c r="H34" s="142">
        <v>-20.175666818458925</v>
      </c>
      <c r="I34" s="142">
        <v>-1.9991096337001801</v>
      </c>
      <c r="J34" s="142">
        <v>-0.40506822648838092</v>
      </c>
      <c r="K34" s="143">
        <v>-2.0207431370527495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102"/>
      <c r="M45" s="102"/>
      <c r="N45" s="102"/>
      <c r="O45" s="102"/>
    </row>
    <row r="46" spans="1:24">
      <c r="A46" s="102"/>
      <c r="B46" s="492"/>
      <c r="C46" s="492"/>
      <c r="D46" s="492"/>
      <c r="E46" s="492"/>
      <c r="F46" s="492"/>
      <c r="G46" s="492"/>
      <c r="H46" s="492"/>
      <c r="I46" s="492"/>
      <c r="J46" s="492"/>
      <c r="K46" s="492"/>
      <c r="L46" s="102"/>
      <c r="M46" s="102"/>
      <c r="N46" s="102"/>
      <c r="O46" s="102"/>
    </row>
    <row r="47" spans="1:24">
      <c r="A47" s="102"/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102"/>
      <c r="M47" s="102"/>
      <c r="N47" s="102"/>
      <c r="O47" s="102"/>
    </row>
    <row r="48" spans="1:24">
      <c r="A48" s="102"/>
      <c r="B48" s="492"/>
      <c r="C48" s="492" t="str">
        <f>D5</f>
        <v>1 month</v>
      </c>
      <c r="D48" s="492" t="str">
        <f t="shared" ref="D48" si="0">E5</f>
        <v>3 month</v>
      </c>
      <c r="E48" s="492" t="str">
        <f>G5</f>
        <v>12 month</v>
      </c>
      <c r="F48" s="492" t="str">
        <f>H5</f>
        <v>year-to-date</v>
      </c>
      <c r="G48" s="492" t="str">
        <f>I5</f>
        <v>3 years*</v>
      </c>
      <c r="H48" s="492" t="str">
        <f>J5</f>
        <v>5  years*</v>
      </c>
      <c r="I48" s="492" t="str">
        <f>K5</f>
        <v>10  years*</v>
      </c>
      <c r="J48" s="492"/>
      <c r="K48" s="492"/>
      <c r="L48" s="102"/>
      <c r="M48" s="102"/>
      <c r="N48" s="102"/>
      <c r="O48" s="102"/>
    </row>
    <row r="49" spans="1:15">
      <c r="A49" s="102"/>
      <c r="B49" s="492" t="str">
        <f>B7</f>
        <v>NSX Overall Index</v>
      </c>
      <c r="C49" s="493">
        <f>D7/100</f>
        <v>-0.20649799999999996</v>
      </c>
      <c r="D49" s="493">
        <f>E7/100</f>
        <v>-0.3030249483414299</v>
      </c>
      <c r="E49" s="493">
        <f t="shared" ref="E49:I50" si="1">G7/100</f>
        <v>-0.28726760308073196</v>
      </c>
      <c r="F49" s="493">
        <f t="shared" si="1"/>
        <v>-0.3030249483414299</v>
      </c>
      <c r="G49" s="493">
        <f t="shared" si="1"/>
        <v>-1.5905931089760017E-2</v>
      </c>
      <c r="H49" s="493">
        <f t="shared" si="1"/>
        <v>-1.135662153104311E-2</v>
      </c>
      <c r="I49" s="493">
        <f t="shared" si="1"/>
        <v>4.6957833352415879E-2</v>
      </c>
      <c r="J49" s="492"/>
      <c r="K49" s="492"/>
      <c r="L49" s="102"/>
      <c r="M49" s="102"/>
      <c r="N49" s="102"/>
      <c r="O49" s="102"/>
    </row>
    <row r="50" spans="1:15">
      <c r="A50" s="102"/>
      <c r="B50" s="492" t="str">
        <f>B8</f>
        <v>NSX Local Index</v>
      </c>
      <c r="C50" s="493">
        <f>D8/100</f>
        <v>-5.2788999999999975E-2</v>
      </c>
      <c r="D50" s="493">
        <f>E8/100</f>
        <v>-7.7832279800816084E-2</v>
      </c>
      <c r="E50" s="493">
        <f t="shared" si="1"/>
        <v>-7.0267695849686285E-2</v>
      </c>
      <c r="F50" s="493">
        <f t="shared" si="1"/>
        <v>-7.7832279800816084E-2</v>
      </c>
      <c r="G50" s="493">
        <f t="shared" si="1"/>
        <v>3.3518255518489415E-2</v>
      </c>
      <c r="H50" s="493">
        <f t="shared" si="1"/>
        <v>0.10785103481875268</v>
      </c>
      <c r="I50" s="493">
        <f t="shared" si="1"/>
        <v>0.19311137536430523</v>
      </c>
      <c r="J50" s="492"/>
      <c r="K50" s="492"/>
      <c r="L50" s="102"/>
      <c r="M50" s="102"/>
      <c r="N50" s="102"/>
      <c r="O50" s="102"/>
    </row>
    <row r="51" spans="1:15">
      <c r="A51" s="102"/>
      <c r="B51" s="492" t="str">
        <f>B10</f>
        <v>IJG ALBI</v>
      </c>
      <c r="C51" s="493">
        <f>D10/100</f>
        <v>-6.4401690856049965E-2</v>
      </c>
      <c r="D51" s="493">
        <f>E10/100</f>
        <v>-5.6861236455388105E-2</v>
      </c>
      <c r="E51" s="493">
        <f>G10/100</f>
        <v>1.5615374741706933E-2</v>
      </c>
      <c r="F51" s="493">
        <f>H10/100</f>
        <v>-5.6861236455388105E-2</v>
      </c>
      <c r="G51" s="493">
        <f>I10/100</f>
        <v>8.9689040501548009E-2</v>
      </c>
      <c r="H51" s="493">
        <f>J10/100</f>
        <v>7.9789457305552647E-2</v>
      </c>
      <c r="I51" s="493">
        <f>K10/100</f>
        <v>8.6000250374301826E-2</v>
      </c>
      <c r="J51" s="492"/>
      <c r="K51" s="492"/>
      <c r="L51" s="102"/>
      <c r="M51" s="102"/>
      <c r="N51" s="102"/>
      <c r="O51" s="102"/>
    </row>
    <row r="52" spans="1:15">
      <c r="A52" s="102"/>
      <c r="B52" s="492" t="str">
        <f>B14</f>
        <v xml:space="preserve">IJG Money Market Index </v>
      </c>
      <c r="C52" s="493">
        <f>D14/100</f>
        <v>5.7320720925382318E-3</v>
      </c>
      <c r="D52" s="493">
        <f>E14/100</f>
        <v>1.7064636018352397E-2</v>
      </c>
      <c r="E52" s="493">
        <f>G14/100</f>
        <v>7.3344382806224573E-2</v>
      </c>
      <c r="F52" s="493">
        <f>H14/100</f>
        <v>1.7064636018352397E-2</v>
      </c>
      <c r="G52" s="493">
        <f>I14/100</f>
        <v>7.7693675964783049E-2</v>
      </c>
      <c r="H52" s="493">
        <f>J14/100</f>
        <v>7.5804449823311248E-2</v>
      </c>
      <c r="I52" s="493">
        <f>K14/100</f>
        <v>6.7731541011786245E-2</v>
      </c>
      <c r="J52" s="492"/>
      <c r="K52" s="492"/>
      <c r="L52" s="102"/>
      <c r="M52" s="102"/>
      <c r="N52" s="102"/>
      <c r="O52" s="102"/>
    </row>
    <row r="53" spans="1:15">
      <c r="A53" s="102"/>
      <c r="B53" s="492"/>
      <c r="C53" s="492"/>
      <c r="D53" s="492"/>
      <c r="E53" s="492"/>
      <c r="F53" s="492"/>
      <c r="G53" s="492"/>
      <c r="H53" s="492"/>
      <c r="I53" s="492"/>
      <c r="J53" s="492"/>
      <c r="K53" s="492"/>
      <c r="L53" s="102"/>
      <c r="M53" s="102"/>
      <c r="N53" s="102"/>
      <c r="O53" s="102"/>
    </row>
    <row r="54" spans="1:15">
      <c r="A54" s="102"/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102"/>
      <c r="M54" s="102"/>
      <c r="N54" s="102"/>
      <c r="O54" s="102"/>
    </row>
    <row r="55" spans="1:15">
      <c r="A55" s="102"/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9" t="s">
        <v>3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35" t="s">
        <v>8</v>
      </c>
      <c r="S2" s="435"/>
    </row>
    <row r="3" spans="2:19" ht="14.25" thickBot="1"/>
    <row r="4" spans="2:19" ht="16.5" thickBot="1">
      <c r="B4" s="447" t="str">
        <f>"Index Total Returns [N$, %] - "&amp; TEXT(Map!$N$16, " mmmm yyyy")</f>
        <v>Index Total Returns [N$, %] -  March 2020</v>
      </c>
      <c r="C4" s="448"/>
      <c r="D4" s="448"/>
      <c r="E4" s="448"/>
      <c r="F4" s="448"/>
      <c r="G4" s="448"/>
      <c r="H4" s="448"/>
      <c r="I4" s="448"/>
      <c r="J4" s="448"/>
      <c r="K4" s="449"/>
      <c r="L4" s="16"/>
      <c r="M4" s="446" t="str">
        <f>"Index Total Returns [N$] – "&amp; TEXT(Map!$N$16, " mmmm yyyy")</f>
        <v>Index Total Returns [N$] –  March 2020</v>
      </c>
      <c r="N4" s="446"/>
      <c r="O4" s="446"/>
      <c r="P4" s="446"/>
      <c r="Q4" s="446"/>
      <c r="R4" s="446"/>
      <c r="S4" s="446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134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-5.2788999999999975</v>
      </c>
      <c r="E6" s="173">
        <f>Summary!E8</f>
        <v>-7.7832279800816089</v>
      </c>
      <c r="F6" s="173">
        <f>Summary!F8</f>
        <v>-8.7284458561778138</v>
      </c>
      <c r="G6" s="173">
        <f>Summary!G8</f>
        <v>-7.026769584968628</v>
      </c>
      <c r="H6" s="173">
        <f>Summary!H8</f>
        <v>-7.7832279800816089</v>
      </c>
      <c r="I6" s="173">
        <f>Summary!I8</f>
        <v>3.3518255518489415</v>
      </c>
      <c r="J6" s="173">
        <f>Summary!J8</f>
        <v>10.785103481875268</v>
      </c>
      <c r="K6" s="174">
        <f>Summary!K8</f>
        <v>19.311137536430522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-20.649799999999995</v>
      </c>
      <c r="E8" s="173">
        <f>Summary!E7</f>
        <v>-30.30249483414299</v>
      </c>
      <c r="F8" s="173">
        <f>Summary!F7</f>
        <v>-26.962616978648533</v>
      </c>
      <c r="G8" s="173">
        <f>Summary!G7</f>
        <v>-28.726760308073196</v>
      </c>
      <c r="H8" s="173">
        <f>Summary!H7</f>
        <v>-30.30249483414299</v>
      </c>
      <c r="I8" s="173">
        <f>Summary!I7</f>
        <v>-1.5905931089760017</v>
      </c>
      <c r="J8" s="173">
        <f>Summary!J7</f>
        <v>-1.135662153104311</v>
      </c>
      <c r="K8" s="174">
        <f>Summary!K7</f>
        <v>4.6957833352415879</v>
      </c>
      <c r="L8" s="12"/>
      <c r="M8" s="12"/>
      <c r="N8" s="12"/>
      <c r="O8" s="12"/>
      <c r="P8" s="12"/>
    </row>
    <row r="9" spans="2:19" ht="14.25" thickBot="1">
      <c r="B9" s="450"/>
      <c r="C9" s="451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6"/>
      <c r="C11" s="457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4"/>
      <c r="C12" s="454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4"/>
      <c r="C13" s="454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5"/>
      <c r="C16" s="455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7" t="str">
        <f>"Index Total Returns [US$, %] -"&amp; TEXT(Map!$N$16, " mmmm yyyy")</f>
        <v>Index Total Returns [US$, %] - March 2020</v>
      </c>
      <c r="C22" s="448"/>
      <c r="D22" s="448"/>
      <c r="E22" s="448"/>
      <c r="F22" s="448"/>
      <c r="G22" s="448"/>
      <c r="H22" s="448"/>
      <c r="I22" s="448"/>
      <c r="J22" s="448"/>
      <c r="K22" s="449"/>
      <c r="L22" s="12"/>
      <c r="M22" s="446" t="str">
        <f>"Index Total Returns [US$] -"&amp; TEXT(Map!$N$16, " mmmm yyyy")</f>
        <v>Index Total Returns [US$] - March 2020</v>
      </c>
      <c r="N22" s="446"/>
      <c r="O22" s="446"/>
      <c r="P22" s="446"/>
      <c r="Q22" s="446"/>
      <c r="R22" s="446"/>
      <c r="S22" s="446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2" t="s">
        <v>24</v>
      </c>
      <c r="C24" s="453"/>
      <c r="D24" s="173">
        <f>Summary!D25</f>
        <v>-12.204351409078429</v>
      </c>
      <c r="E24" s="173">
        <f>Summary!E25</f>
        <v>-21.515425022003708</v>
      </c>
      <c r="F24" s="173">
        <f>Summary!F25</f>
        <v>-15.145280554325346</v>
      </c>
      <c r="G24" s="173">
        <f>Summary!G25</f>
        <v>-18.705677237791441</v>
      </c>
      <c r="H24" s="173">
        <f>Summary!H25</f>
        <v>-21.515425022003708</v>
      </c>
      <c r="I24" s="173">
        <f>Summary!I25</f>
        <v>-9.064412811102617</v>
      </c>
      <c r="J24" s="173">
        <f>Summary!J25</f>
        <v>-7.4229334866917736</v>
      </c>
      <c r="K24" s="174">
        <f>Summary!K25</f>
        <v>-8.5321118908763935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-16.838995902544585</v>
      </c>
      <c r="E26" s="173">
        <f>Summary!E28</f>
        <v>-27.62405842173925</v>
      </c>
      <c r="F26" s="173">
        <f>Summary!F28</f>
        <v>-22.551778797552647</v>
      </c>
      <c r="G26" s="173">
        <f>Summary!G28</f>
        <v>-24.418041983952541</v>
      </c>
      <c r="H26" s="173">
        <f>Summary!H28</f>
        <v>-27.62405842173925</v>
      </c>
      <c r="I26" s="173">
        <f>Summary!I28</f>
        <v>-6.0164105639812782</v>
      </c>
      <c r="J26" s="173">
        <f>Summary!J28</f>
        <v>2.5615989372530068</v>
      </c>
      <c r="K26" s="174">
        <f>Summary!K28</f>
        <v>9.1313777835448473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-30.333977251806544</v>
      </c>
      <c r="E28" s="173">
        <f>Summary!E27</f>
        <v>-45.29820930031012</v>
      </c>
      <c r="F28" s="173">
        <f>Summary!F27</f>
        <v>-38.024333546769398</v>
      </c>
      <c r="G28" s="173">
        <f>Summary!G27</f>
        <v>-42.05890248176248</v>
      </c>
      <c r="H28" s="173">
        <f>Summary!H27</f>
        <v>-45.29820930031012</v>
      </c>
      <c r="I28" s="173">
        <f>Summary!I27</f>
        <v>-10.510827994536086</v>
      </c>
      <c r="J28" s="173">
        <f>Summary!J27</f>
        <v>-8.4742961935376222</v>
      </c>
      <c r="K28" s="174">
        <f>Summary!K27</f>
        <v>-4.2369780439507458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19" t="s">
        <v>64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35" t="s">
        <v>8</v>
      </c>
      <c r="S2" s="435"/>
    </row>
    <row r="3" spans="2:19" ht="14.25" thickBot="1"/>
    <row r="4" spans="2:19" ht="15.75" customHeight="1">
      <c r="B4" s="447" t="str">
        <f>"Bond Performance Index Total Returns (%)  - as at "&amp; TEXT(Map!$N$16, " mmmm yyyy")</f>
        <v>Bond Performance Index Total Returns (%)  - as at  March 2020</v>
      </c>
      <c r="C4" s="448"/>
      <c r="D4" s="448"/>
      <c r="E4" s="448"/>
      <c r="F4" s="448"/>
      <c r="G4" s="448"/>
      <c r="H4" s="448"/>
      <c r="I4" s="448"/>
      <c r="J4" s="449"/>
      <c r="L4" s="458" t="s">
        <v>72</v>
      </c>
      <c r="M4" s="458"/>
      <c r="N4" s="458"/>
      <c r="O4" s="458"/>
      <c r="P4" s="458"/>
      <c r="Q4" s="458"/>
      <c r="R4" s="458"/>
      <c r="S4" s="458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134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-6.440169085604996</v>
      </c>
      <c r="D7" s="194">
        <f>Summary!E10</f>
        <v>-5.6861236455388102</v>
      </c>
      <c r="E7" s="194">
        <f>Summary!F10</f>
        <v>-4.0816110423516179</v>
      </c>
      <c r="F7" s="194">
        <f>Summary!G10</f>
        <v>1.5615374741706933</v>
      </c>
      <c r="G7" s="194">
        <f>Summary!H10</f>
        <v>-5.6861236455388102</v>
      </c>
      <c r="H7" s="194">
        <f>Summary!I10</f>
        <v>8.9689040501548014</v>
      </c>
      <c r="I7" s="194">
        <f>Summary!J10</f>
        <v>7.9789457305552647</v>
      </c>
      <c r="J7" s="195">
        <f>Summary!K10</f>
        <v>8.6000250374301821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-6.6866904613944511</v>
      </c>
      <c r="D9" s="194">
        <f>Summary!E11</f>
        <v>-6.0030251240931527</v>
      </c>
      <c r="E9" s="194">
        <f>Summary!F11</f>
        <v>-4.442886432691429</v>
      </c>
      <c r="F9" s="194">
        <f>Summary!G11</f>
        <v>1.219893681322981</v>
      </c>
      <c r="G9" s="194">
        <f>Summary!H11</f>
        <v>-6.0030251240931527</v>
      </c>
      <c r="H9" s="194">
        <f>Summary!I11</f>
        <v>9.0264289540720632</v>
      </c>
      <c r="I9" s="194">
        <f>Summary!J11</f>
        <v>7.9400129204356018</v>
      </c>
      <c r="J9" s="195">
        <f>Summary!K11</f>
        <v>8.5445693116242403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-0.1638620672566371</v>
      </c>
      <c r="D11" s="194">
        <f>Summary!E12</f>
        <v>1.828149010435931</v>
      </c>
      <c r="E11" s="194">
        <f>Summary!F12</f>
        <v>4.4445687522028487</v>
      </c>
      <c r="F11" s="194">
        <f>Summary!G12</f>
        <v>10.471004739610335</v>
      </c>
      <c r="G11" s="194">
        <f>Summary!H12</f>
        <v>1.828149010435931</v>
      </c>
      <c r="H11" s="194">
        <f>Summary!I12</f>
        <v>10.518385643919315</v>
      </c>
      <c r="I11" s="194">
        <f>Summary!J12</f>
        <v>9.5855651142886966</v>
      </c>
      <c r="J11" s="195">
        <f>Summary!K12</f>
        <v>9.6372492914126759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47" t="str">
        <f>"Bond Performance, Index Total Returns  (US$- terms),(%) - as at "&amp; TEXT(Map!$N$16, " mmmm yyyy")</f>
        <v>Bond Performance, Index Total Returns  (US$- terms),(%) - as at  March 2020</v>
      </c>
      <c r="C23" s="448"/>
      <c r="D23" s="448"/>
      <c r="E23" s="448"/>
      <c r="F23" s="448"/>
      <c r="G23" s="448"/>
      <c r="H23" s="448"/>
      <c r="I23" s="448"/>
      <c r="J23" s="449"/>
      <c r="L23" s="458" t="s">
        <v>73</v>
      </c>
      <c r="M23" s="458"/>
      <c r="N23" s="458"/>
      <c r="O23" s="458"/>
      <c r="P23" s="458"/>
      <c r="Q23" s="458"/>
      <c r="R23" s="458"/>
      <c r="S23" s="458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134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-17.858539628137361</v>
      </c>
      <c r="D26" s="194">
        <f>Summary!E30</f>
        <v>-25.978154997928193</v>
      </c>
      <c r="E26" s="194">
        <f>Summary!F30</f>
        <v>-18.608720153176495</v>
      </c>
      <c r="F26" s="194">
        <f>Summary!G30</f>
        <v>-17.436235923486276</v>
      </c>
      <c r="G26" s="194">
        <f>Summary!H30</f>
        <v>-25.978154997928193</v>
      </c>
      <c r="H26" s="194">
        <f>Summary!I30</f>
        <v>-0.9084872486855522</v>
      </c>
      <c r="I26" s="194">
        <f>Summary!J30</f>
        <v>-3.6259590654863505E-2</v>
      </c>
      <c r="J26" s="195">
        <f>Summary!K30</f>
        <v>-0.66585061228313647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-18.07497466892697</v>
      </c>
      <c r="D28" s="194">
        <f>Summary!E31</f>
        <v>-26.226873776470548</v>
      </c>
      <c r="E28" s="194">
        <f>Summary!F31</f>
        <v>-18.915279372075599</v>
      </c>
      <c r="F28" s="194">
        <f>Summary!G31</f>
        <v>-17.713972931140955</v>
      </c>
      <c r="G28" s="194">
        <f>Summary!H31</f>
        <v>-26.226873776470548</v>
      </c>
      <c r="H28" s="194">
        <f>Summary!I31</f>
        <v>-0.85617663952853862</v>
      </c>
      <c r="I28" s="194">
        <f>Summary!J31</f>
        <v>-7.2302444174843217E-2</v>
      </c>
      <c r="J28" s="195">
        <f>Summary!K31</f>
        <v>-0.71657479351342479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-12.348215173820886</v>
      </c>
      <c r="D30" s="194">
        <f>Summary!E32</f>
        <v>-20.080610041198621</v>
      </c>
      <c r="E30" s="194">
        <f>Summary!F32</f>
        <v>-11.373854209073498</v>
      </c>
      <c r="F30" s="194">
        <f>Summary!G32</f>
        <v>-10.193344848326458</v>
      </c>
      <c r="G30" s="194">
        <f>Summary!H32</f>
        <v>-20.080610041198621</v>
      </c>
      <c r="H30" s="194">
        <f>Summary!I32</f>
        <v>0.50054293698809094</v>
      </c>
      <c r="I30" s="194">
        <f>Summary!J32</f>
        <v>1.4511015048397358</v>
      </c>
      <c r="J30" s="195">
        <f>Summary!K32</f>
        <v>0.28287650779026396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-12.204351409078429</v>
      </c>
      <c r="D32" s="201">
        <f>Summary!E25</f>
        <v>-21.515425022003708</v>
      </c>
      <c r="E32" s="201">
        <f>Summary!F25</f>
        <v>-15.145280554325346</v>
      </c>
      <c r="F32" s="201">
        <f>Summary!G25</f>
        <v>-18.705677237791441</v>
      </c>
      <c r="G32" s="201">
        <f>Summary!H25</f>
        <v>-21.515425022003708</v>
      </c>
      <c r="H32" s="201">
        <f>Summary!I25</f>
        <v>-9.064412811102617</v>
      </c>
      <c r="I32" s="201">
        <f>Summary!J25</f>
        <v>-7.4229334866917736</v>
      </c>
      <c r="J32" s="202">
        <f>Summary!K25</f>
        <v>-8.5321118908763935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19" t="s">
        <v>18</v>
      </c>
      <c r="C2" s="419"/>
      <c r="D2" s="41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61" t="str">
        <f>"Bond Performance Index Total Returns (%)  - as at "&amp;TEXT(Map!$N$16,"mmmm  yyyy")</f>
        <v>Bond Performance Index Total Returns (%)  - as at March  2020</v>
      </c>
      <c r="C4" s="462"/>
      <c r="D4" s="462"/>
      <c r="E4" s="462"/>
      <c r="F4" s="462"/>
      <c r="G4" s="462"/>
      <c r="H4" s="462"/>
      <c r="I4" s="462"/>
      <c r="J4" s="463"/>
      <c r="L4" s="464" t="str">
        <f>"Bond Performance, Index Total Returns  (US$- terms),(%) - as at "&amp;TEXT(Map!$N$16,"mmmm  yyyy")</f>
        <v>Bond Performance, Index Total Returns  (US$- terms),(%) - as at March  2020</v>
      </c>
      <c r="M4" s="465"/>
      <c r="N4" s="465"/>
      <c r="O4" s="465"/>
      <c r="P4" s="465"/>
      <c r="Q4" s="465"/>
      <c r="R4" s="465"/>
      <c r="S4" s="465"/>
      <c r="T4" s="466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134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59" t="s">
        <v>13</v>
      </c>
      <c r="R5" s="209" t="s">
        <v>14</v>
      </c>
      <c r="S5" s="209" t="s">
        <v>22</v>
      </c>
      <c r="T5" s="210" t="s">
        <v>134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60"/>
      <c r="R6" s="215"/>
      <c r="S6" s="215"/>
      <c r="T6" s="216"/>
    </row>
    <row r="7" spans="2:22" ht="15.75">
      <c r="B7" s="217" t="s">
        <v>65</v>
      </c>
      <c r="C7" s="203">
        <f>Summary!D10</f>
        <v>-6.440169085604996</v>
      </c>
      <c r="D7" s="203">
        <f>Summary!E10</f>
        <v>-5.6861236455388102</v>
      </c>
      <c r="E7" s="203">
        <f>Summary!F10</f>
        <v>-4.0816110423516179</v>
      </c>
      <c r="F7" s="203">
        <f>Summary!G10</f>
        <v>1.5615374741706933</v>
      </c>
      <c r="G7" s="203">
        <f>Summary!H10</f>
        <v>-5.6861236455388102</v>
      </c>
      <c r="H7" s="203">
        <f>Summary!I10</f>
        <v>8.9689040501548014</v>
      </c>
      <c r="I7" s="203">
        <f>Summary!J10</f>
        <v>7.9789457305552647</v>
      </c>
      <c r="J7" s="218">
        <f>Summary!K10</f>
        <v>8.6000250374301821</v>
      </c>
      <c r="L7" s="217" t="s">
        <v>68</v>
      </c>
      <c r="M7" s="203">
        <f>Summary!D30</f>
        <v>-17.858539628137361</v>
      </c>
      <c r="N7" s="203">
        <f>Summary!E30</f>
        <v>-25.978154997928193</v>
      </c>
      <c r="O7" s="203">
        <f>Summary!F30</f>
        <v>-18.608720153176495</v>
      </c>
      <c r="P7" s="203">
        <f>Summary!G30</f>
        <v>-17.436235923486276</v>
      </c>
      <c r="Q7" s="203">
        <f>Summary!H30</f>
        <v>-25.978154997928193</v>
      </c>
      <c r="R7" s="203">
        <f>Summary!I30</f>
        <v>-0.9084872486855522</v>
      </c>
      <c r="S7" s="203">
        <f>Summary!J30</f>
        <v>-3.6259590654863505E-2</v>
      </c>
      <c r="T7" s="218">
        <f>Summary!K30</f>
        <v>-0.66585061228313647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-6.6866904613944511</v>
      </c>
      <c r="D9" s="203">
        <f>Summary!E11</f>
        <v>-6.0030251240931527</v>
      </c>
      <c r="E9" s="203">
        <f>Summary!F11</f>
        <v>-4.442886432691429</v>
      </c>
      <c r="F9" s="203">
        <f>Summary!G11</f>
        <v>1.219893681322981</v>
      </c>
      <c r="G9" s="203">
        <f>Summary!H11</f>
        <v>-6.0030251240931527</v>
      </c>
      <c r="H9" s="203">
        <f>Summary!I11</f>
        <v>9.0264289540720632</v>
      </c>
      <c r="I9" s="203">
        <f>Summary!J11</f>
        <v>7.9400129204356018</v>
      </c>
      <c r="J9" s="218">
        <f>Summary!K11</f>
        <v>8.5445693116242403</v>
      </c>
      <c r="L9" s="217" t="s">
        <v>69</v>
      </c>
      <c r="M9" s="203">
        <f>Summary!D31</f>
        <v>-18.07497466892697</v>
      </c>
      <c r="N9" s="203">
        <f>Summary!E31</f>
        <v>-26.226873776470548</v>
      </c>
      <c r="O9" s="203">
        <f>Summary!F31</f>
        <v>-18.915279372075599</v>
      </c>
      <c r="P9" s="203">
        <f>Summary!G31</f>
        <v>-17.713972931140955</v>
      </c>
      <c r="Q9" s="203">
        <f>Summary!H31</f>
        <v>-26.226873776470548</v>
      </c>
      <c r="R9" s="203">
        <f>Summary!I31</f>
        <v>-0.85617663952853862</v>
      </c>
      <c r="S9" s="203">
        <f>Summary!J31</f>
        <v>-7.2302444174843217E-2</v>
      </c>
      <c r="T9" s="218">
        <f>Summary!K31</f>
        <v>-0.71657479351342479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-0.1638620672566371</v>
      </c>
      <c r="D11" s="203">
        <f>Summary!E12</f>
        <v>1.828149010435931</v>
      </c>
      <c r="E11" s="203">
        <f>Summary!F12</f>
        <v>4.4445687522028487</v>
      </c>
      <c r="F11" s="203">
        <f>Summary!G12</f>
        <v>10.471004739610335</v>
      </c>
      <c r="G11" s="203">
        <f>Summary!H12</f>
        <v>1.828149010435931</v>
      </c>
      <c r="H11" s="203">
        <f>Summary!I12</f>
        <v>10.518385643919315</v>
      </c>
      <c r="I11" s="203">
        <f>Summary!J12</f>
        <v>9.5855651142886966</v>
      </c>
      <c r="J11" s="218">
        <f>Summary!K12</f>
        <v>9.6372492914126759</v>
      </c>
      <c r="L11" s="217" t="s">
        <v>70</v>
      </c>
      <c r="M11" s="203">
        <f>Summary!D32</f>
        <v>-12.348215173820886</v>
      </c>
      <c r="N11" s="203">
        <f>Summary!E32</f>
        <v>-20.080610041198621</v>
      </c>
      <c r="O11" s="203">
        <f>Summary!F32</f>
        <v>-11.373854209073498</v>
      </c>
      <c r="P11" s="203">
        <f>Summary!G32</f>
        <v>-10.193344848326458</v>
      </c>
      <c r="Q11" s="203">
        <f>Summary!H32</f>
        <v>-20.080610041198621</v>
      </c>
      <c r="R11" s="203">
        <f>Summary!I32</f>
        <v>0.50054293698809094</v>
      </c>
      <c r="S11" s="203">
        <f>Summary!J32</f>
        <v>1.4511015048397358</v>
      </c>
      <c r="T11" s="218">
        <f>Summary!K32</f>
        <v>0.28287650779026396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-12.204351409078429</v>
      </c>
      <c r="N13" s="225">
        <f>Summary!E25</f>
        <v>-21.515425022003708</v>
      </c>
      <c r="O13" s="225">
        <f>Summary!F25</f>
        <v>-15.145280554325346</v>
      </c>
      <c r="P13" s="225">
        <f>Summary!G25</f>
        <v>-18.705677237791441</v>
      </c>
      <c r="Q13" s="225">
        <f>Summary!H25</f>
        <v>-21.515425022003708</v>
      </c>
      <c r="R13" s="225">
        <f>Summary!I25</f>
        <v>-9.064412811102617</v>
      </c>
      <c r="S13" s="225">
        <f>Summary!J25</f>
        <v>-7.4229334866917736</v>
      </c>
      <c r="T13" s="226">
        <f>Summary!K25</f>
        <v>-8.5321118908763935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73" t="str">
        <f>"Bond Performance, Index Total Returns,(%) - as at "&amp;TEXT(Map!$N$16,"mmmm  yyyy")</f>
        <v>Bond Performance, Index Total Returns,(%) - as at March  2020</v>
      </c>
      <c r="C16" s="474"/>
      <c r="D16" s="474"/>
      <c r="E16" s="474"/>
      <c r="F16" s="474"/>
      <c r="G16" s="474"/>
      <c r="H16" s="475"/>
      <c r="L16" s="473" t="str">
        <f>"Bond Performance, Index Total Returns  (US$- terms),(%) - as at "&amp;TEXT(Map!$N$16,"mmmm  yyyy")</f>
        <v>Bond Performance, Index Total Returns  (US$- terms),(%) - as at March  2020</v>
      </c>
      <c r="M16" s="474"/>
      <c r="N16" s="474"/>
      <c r="O16" s="474"/>
      <c r="P16" s="474"/>
      <c r="Q16" s="474"/>
      <c r="R16" s="475"/>
    </row>
    <row r="38" spans="2:20" ht="14.25" thickBot="1"/>
    <row r="39" spans="2:20" ht="16.5" thickBot="1">
      <c r="B39" s="467" t="str">
        <f>"IJG Namibia ALBI  - as at "&amp;TEXT(Map!$N$16,"mmmm  yyyy")</f>
        <v>IJG Namibia ALBI  - as at March  2020</v>
      </c>
      <c r="C39" s="468"/>
      <c r="D39" s="468"/>
      <c r="E39" s="468"/>
      <c r="F39" s="468"/>
      <c r="G39" s="469"/>
      <c r="J39" s="467" t="str">
        <f>"IJG Namibia ALBI  -Premiums- [bp] as at "&amp;TEXT(Map!$N$16,"mmmm  yyyy")</f>
        <v>IJG Namibia ALBI  -Premiums- [bp] as at March  2020</v>
      </c>
      <c r="K39" s="468"/>
      <c r="L39" s="468"/>
      <c r="M39" s="468"/>
      <c r="N39" s="469"/>
      <c r="P39" s="467" t="str">
        <f>"IJG Namibia GOVI  -Weights [%] as at "&amp;TEXT(Map!$N$16,"mmmm  yyyy")</f>
        <v>IJG Namibia GOVI  -Weights [%] as at March  2020</v>
      </c>
      <c r="Q39" s="468"/>
      <c r="R39" s="468"/>
      <c r="S39" s="468"/>
      <c r="T39" s="469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89</v>
      </c>
      <c r="K41" s="237" t="s">
        <v>89</v>
      </c>
      <c r="L41" s="237" t="s">
        <v>89</v>
      </c>
      <c r="M41" s="237" t="s">
        <v>89</v>
      </c>
      <c r="N41" s="238" t="s">
        <v>89</v>
      </c>
      <c r="P41" s="236" t="s">
        <v>89</v>
      </c>
      <c r="Q41" s="237" t="s">
        <v>89</v>
      </c>
      <c r="R41" s="237" t="s">
        <v>89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202.21772081879041</v>
      </c>
      <c r="D42" s="203">
        <v>216.13733035047355</v>
      </c>
      <c r="E42" s="203">
        <v>214.409298647415</v>
      </c>
      <c r="F42" s="203">
        <v>210.82268271632171</v>
      </c>
      <c r="G42" s="218">
        <v>199.10856594724038</v>
      </c>
      <c r="J42" s="239">
        <v>105</v>
      </c>
      <c r="K42" s="240">
        <v>70.7</v>
      </c>
      <c r="L42" s="240">
        <v>79.5</v>
      </c>
      <c r="M42" s="240">
        <v>70.199999999999989</v>
      </c>
      <c r="N42" s="241">
        <v>92</v>
      </c>
      <c r="P42" s="242">
        <v>3.8671779702050104</v>
      </c>
      <c r="Q42" s="243">
        <v>5.5812072522801337</v>
      </c>
      <c r="R42" s="243">
        <v>5.6391477566000461</v>
      </c>
      <c r="S42" s="243">
        <v>5.6803089089547472</v>
      </c>
      <c r="T42" s="244">
        <v>6.339753532513094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202.19845550385065</v>
      </c>
      <c r="D44" s="203">
        <v>216.68769064524196</v>
      </c>
      <c r="E44" s="203">
        <v>215.11166265806904</v>
      </c>
      <c r="F44" s="203">
        <v>211.59958474616963</v>
      </c>
      <c r="G44" s="218">
        <v>199.76157665255499</v>
      </c>
      <c r="J44" s="236" t="s">
        <v>120</v>
      </c>
      <c r="K44" s="237" t="s">
        <v>120</v>
      </c>
      <c r="L44" s="237" t="s">
        <v>120</v>
      </c>
      <c r="M44" s="237" t="s">
        <v>120</v>
      </c>
      <c r="N44" s="238" t="s">
        <v>120</v>
      </c>
      <c r="O44" s="248"/>
      <c r="P44" s="249" t="s">
        <v>120</v>
      </c>
      <c r="Q44" s="250" t="s">
        <v>120</v>
      </c>
      <c r="R44" s="250" t="s">
        <v>120</v>
      </c>
      <c r="S44" s="250" t="s">
        <v>120</v>
      </c>
      <c r="T44" s="251" t="s">
        <v>120</v>
      </c>
    </row>
    <row r="45" spans="2:20" ht="15.75">
      <c r="B45" s="217"/>
      <c r="C45" s="203"/>
      <c r="D45" s="203"/>
      <c r="E45" s="203"/>
      <c r="F45" s="203"/>
      <c r="G45" s="218"/>
      <c r="J45" s="239">
        <v>97.5</v>
      </c>
      <c r="K45" s="240">
        <v>95</v>
      </c>
      <c r="L45" s="240">
        <v>69.5</v>
      </c>
      <c r="M45" s="240">
        <v>77</v>
      </c>
      <c r="N45" s="241">
        <v>52.5</v>
      </c>
      <c r="P45" s="242">
        <v>12.171456907062009</v>
      </c>
      <c r="Q45" s="243">
        <v>11.050647874193299</v>
      </c>
      <c r="R45" s="243">
        <v>11.211380546592386</v>
      </c>
      <c r="S45" s="243">
        <v>11.742561779908764</v>
      </c>
      <c r="T45" s="244">
        <v>13.049827828549484</v>
      </c>
    </row>
    <row r="46" spans="2:20" ht="15.75">
      <c r="B46" s="217" t="s">
        <v>79</v>
      </c>
      <c r="C46" s="203">
        <v>215.36330043933509</v>
      </c>
      <c r="D46" s="203">
        <v>215.71677841186019</v>
      </c>
      <c r="E46" s="203">
        <v>211.49682335604808</v>
      </c>
      <c r="F46" s="203">
        <v>206.19865926230159</v>
      </c>
      <c r="G46" s="218">
        <v>194.95006942949865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75</v>
      </c>
      <c r="L47" s="237" t="s">
        <v>75</v>
      </c>
      <c r="M47" s="237" t="s">
        <v>75</v>
      </c>
      <c r="N47" s="238" t="s">
        <v>75</v>
      </c>
      <c r="O47" s="248"/>
      <c r="P47" s="249" t="s">
        <v>75</v>
      </c>
      <c r="Q47" s="250" t="s">
        <v>75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30</v>
      </c>
      <c r="K48" s="240">
        <v>47</v>
      </c>
      <c r="L48" s="240">
        <v>50.5</v>
      </c>
      <c r="M48" s="240">
        <v>61</v>
      </c>
      <c r="N48" s="241">
        <v>66.649000000000001</v>
      </c>
      <c r="P48" s="242">
        <v>14.802624067868313</v>
      </c>
      <c r="Q48" s="243">
        <v>14.808836701886099</v>
      </c>
      <c r="R48" s="243">
        <v>15.023001284846027</v>
      </c>
      <c r="S48" s="243">
        <v>15.028666781522423</v>
      </c>
      <c r="T48" s="244">
        <v>16.536903945863035</v>
      </c>
    </row>
    <row r="49" spans="2:20" ht="15.75">
      <c r="B49" s="217" t="s">
        <v>80</v>
      </c>
      <c r="C49" s="203">
        <v>4.5535098817667459</v>
      </c>
      <c r="D49" s="203">
        <v>4.8363850627407956</v>
      </c>
      <c r="E49" s="203">
        <v>4.8746621838695328</v>
      </c>
      <c r="F49" s="203">
        <v>5.0087549771036546</v>
      </c>
      <c r="G49" s="218">
        <v>4.9611708907301102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112</v>
      </c>
      <c r="L50" s="237" t="s">
        <v>112</v>
      </c>
      <c r="M50" s="237" t="s">
        <v>112</v>
      </c>
      <c r="N50" s="238" t="s">
        <v>112</v>
      </c>
      <c r="O50" s="248"/>
      <c r="P50" s="249" t="s">
        <v>112</v>
      </c>
      <c r="Q50" s="250" t="s">
        <v>112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4.6641175671855146</v>
      </c>
      <c r="D51" s="203">
        <v>4.946105914050599</v>
      </c>
      <c r="E51" s="203">
        <v>5.0102507288636815</v>
      </c>
      <c r="F51" s="203">
        <v>5.1434395128056849</v>
      </c>
      <c r="G51" s="218">
        <v>5.1800042040374716</v>
      </c>
      <c r="J51" s="239">
        <v>30</v>
      </c>
      <c r="K51" s="240">
        <v>46.5</v>
      </c>
      <c r="L51" s="240">
        <v>51</v>
      </c>
      <c r="M51" s="240">
        <v>59.5</v>
      </c>
      <c r="N51" s="241">
        <v>61.7</v>
      </c>
      <c r="P51" s="242">
        <v>13.19731839264521</v>
      </c>
      <c r="Q51" s="243">
        <v>13.213092180607266</v>
      </c>
      <c r="R51" s="243">
        <v>13.38843170417309</v>
      </c>
      <c r="S51" s="243">
        <v>13.394639326997963</v>
      </c>
      <c r="T51" s="244">
        <v>14.548033860788143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1.9491999545740586</v>
      </c>
      <c r="D53" s="203">
        <v>2.0202573142454781</v>
      </c>
      <c r="E53" s="203">
        <v>1.9904145080224587</v>
      </c>
      <c r="F53" s="203">
        <v>2.1178586327825792</v>
      </c>
      <c r="G53" s="218">
        <v>1.8600599620263218</v>
      </c>
      <c r="J53" s="236" t="s">
        <v>90</v>
      </c>
      <c r="K53" s="237" t="s">
        <v>90</v>
      </c>
      <c r="L53" s="237" t="s">
        <v>90</v>
      </c>
      <c r="M53" s="237" t="s">
        <v>90</v>
      </c>
      <c r="N53" s="238" t="s">
        <v>90</v>
      </c>
      <c r="O53" s="248"/>
      <c r="P53" s="236" t="s">
        <v>90</v>
      </c>
      <c r="Q53" s="237" t="s">
        <v>90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78</v>
      </c>
      <c r="K54" s="240">
        <v>104.99799999999999</v>
      </c>
      <c r="L54" s="240">
        <v>94</v>
      </c>
      <c r="M54" s="240">
        <v>76.302999999999997</v>
      </c>
      <c r="N54" s="241">
        <v>85</v>
      </c>
      <c r="P54" s="242">
        <v>14.502805449811799</v>
      </c>
      <c r="Q54" s="243">
        <v>13.68832038520506</v>
      </c>
      <c r="R54" s="243">
        <v>13.261732511151985</v>
      </c>
      <c r="S54" s="243">
        <v>12.862284413362707</v>
      </c>
      <c r="T54" s="244">
        <v>11.952034880055091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95.918655743081942</v>
      </c>
      <c r="D56" s="203">
        <v>96.251106418446682</v>
      </c>
      <c r="E56" s="203">
        <v>95.501985915327907</v>
      </c>
      <c r="F56" s="203">
        <v>95.540837965656067</v>
      </c>
      <c r="G56" s="218">
        <v>93.396573910597596</v>
      </c>
      <c r="J56" s="236" t="s">
        <v>91</v>
      </c>
      <c r="K56" s="237" t="s">
        <v>91</v>
      </c>
      <c r="L56" s="237" t="s">
        <v>91</v>
      </c>
      <c r="M56" s="237" t="s">
        <v>91</v>
      </c>
      <c r="N56" s="238" t="s">
        <v>91</v>
      </c>
      <c r="P56" s="249" t="s">
        <v>91</v>
      </c>
      <c r="Q56" s="250" t="s">
        <v>91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77</v>
      </c>
      <c r="K57" s="240">
        <v>94</v>
      </c>
      <c r="L57" s="240">
        <v>82.896999999999991</v>
      </c>
      <c r="M57" s="240">
        <v>64.5</v>
      </c>
      <c r="N57" s="241">
        <v>112.47199999999999</v>
      </c>
      <c r="P57" s="242">
        <v>11.299058072014558</v>
      </c>
      <c r="Q57" s="243">
        <v>10.76506400642571</v>
      </c>
      <c r="R57" s="243">
        <v>10.548223837240853</v>
      </c>
      <c r="S57" s="243">
        <v>10.485782331207073</v>
      </c>
      <c r="T57" s="244">
        <v>9.3170507224109365</v>
      </c>
    </row>
    <row r="58" spans="2:20" ht="15.75">
      <c r="B58" s="217" t="s">
        <v>84</v>
      </c>
      <c r="C58" s="203">
        <v>4.0813442569180483</v>
      </c>
      <c r="D58" s="203">
        <v>3.7488935815533373</v>
      </c>
      <c r="E58" s="203">
        <v>4.4980140846720946</v>
      </c>
      <c r="F58" s="203">
        <v>4.4591620343439526</v>
      </c>
      <c r="G58" s="218">
        <v>6.6034260894024044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113</v>
      </c>
      <c r="L59" s="237" t="s">
        <v>113</v>
      </c>
      <c r="M59" s="237" t="s">
        <v>113</v>
      </c>
      <c r="N59" s="238" t="s">
        <v>113</v>
      </c>
      <c r="P59" s="249" t="s">
        <v>113</v>
      </c>
      <c r="Q59" s="250" t="s">
        <v>113</v>
      </c>
      <c r="R59" s="250" t="s">
        <v>113</v>
      </c>
      <c r="S59" s="250" t="s">
        <v>113</v>
      </c>
      <c r="T59" s="251" t="s">
        <v>113</v>
      </c>
    </row>
    <row r="60" spans="2:20" ht="15.75">
      <c r="J60" s="239">
        <v>158.5</v>
      </c>
      <c r="K60" s="240">
        <v>155.49200000000002</v>
      </c>
      <c r="L60" s="240">
        <v>114.95299999999999</v>
      </c>
      <c r="M60" s="240">
        <v>96.399999999999991</v>
      </c>
      <c r="N60" s="241">
        <v>92</v>
      </c>
      <c r="P60" s="242">
        <v>8.6795461919958186</v>
      </c>
      <c r="Q60" s="243">
        <v>9.0996481613179263</v>
      </c>
      <c r="R60" s="243">
        <v>8.9992482988188645</v>
      </c>
      <c r="S60" s="243">
        <v>8.6778668064432498</v>
      </c>
      <c r="T60" s="244">
        <v>8.1186382296242776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7" t="str">
        <f>"IJG Namibia ALBI  -Yields-[%] as at "&amp;TEXT(Map!$N$16,"mmmm  yyyy")</f>
        <v>IJG Namibia ALBI  -Yields-[%] as at March  2020</v>
      </c>
      <c r="C62" s="468"/>
      <c r="D62" s="468"/>
      <c r="E62" s="468"/>
      <c r="F62" s="469"/>
      <c r="J62" s="236" t="s">
        <v>114</v>
      </c>
      <c r="K62" s="237" t="s">
        <v>114</v>
      </c>
      <c r="L62" s="237" t="s">
        <v>114</v>
      </c>
      <c r="M62" s="237" t="s">
        <v>114</v>
      </c>
      <c r="N62" s="238" t="s">
        <v>114</v>
      </c>
      <c r="P62" s="249" t="s">
        <v>114</v>
      </c>
      <c r="Q62" s="250" t="s">
        <v>114</v>
      </c>
      <c r="R62" s="250" t="s">
        <v>114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141</v>
      </c>
      <c r="K63" s="240">
        <v>154.37299999999999</v>
      </c>
      <c r="L63" s="240">
        <v>102.336</v>
      </c>
      <c r="M63" s="240">
        <v>89.065000000000012</v>
      </c>
      <c r="N63" s="241">
        <v>99.7</v>
      </c>
      <c r="P63" s="242">
        <v>7.7671493515942824</v>
      </c>
      <c r="Q63" s="243">
        <v>7.5661620927720703</v>
      </c>
      <c r="R63" s="243">
        <v>7.7066144067611049</v>
      </c>
      <c r="S63" s="243">
        <v>7.85994498965215</v>
      </c>
      <c r="T63" s="244">
        <v>7.102501928983779</v>
      </c>
    </row>
    <row r="64" spans="2:20" ht="15.75">
      <c r="B64" s="263" t="s">
        <v>89</v>
      </c>
      <c r="C64" s="264" t="s">
        <v>89</v>
      </c>
      <c r="D64" s="264" t="s">
        <v>89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8</v>
      </c>
      <c r="C65" s="243">
        <v>7.242</v>
      </c>
      <c r="D65" s="243">
        <v>8.0299999999999994</v>
      </c>
      <c r="E65" s="243">
        <v>8.1320000000000014</v>
      </c>
      <c r="F65" s="267">
        <v>7.85</v>
      </c>
      <c r="J65" s="236" t="s">
        <v>115</v>
      </c>
      <c r="K65" s="237" t="s">
        <v>115</v>
      </c>
      <c r="L65" s="237" t="s">
        <v>115</v>
      </c>
      <c r="M65" s="237" t="s">
        <v>115</v>
      </c>
      <c r="N65" s="238" t="s">
        <v>115</v>
      </c>
      <c r="P65" s="249" t="s">
        <v>115</v>
      </c>
      <c r="Q65" s="250" t="s">
        <v>115</v>
      </c>
      <c r="R65" s="250" t="s">
        <v>115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147.5</v>
      </c>
      <c r="K66" s="240">
        <v>133.5</v>
      </c>
      <c r="L66" s="240">
        <v>120.827</v>
      </c>
      <c r="M66" s="240">
        <v>86.5</v>
      </c>
      <c r="N66" s="241">
        <v>99.4</v>
      </c>
      <c r="P66" s="242">
        <v>6.6371641191362283</v>
      </c>
      <c r="Q66" s="243">
        <v>6.7485864358722987</v>
      </c>
      <c r="R66" s="243">
        <v>6.5503373148671269</v>
      </c>
      <c r="S66" s="243">
        <v>6.8076144323383669</v>
      </c>
      <c r="T66" s="244">
        <v>5.972669664107098</v>
      </c>
    </row>
    <row r="67" spans="2:20" ht="15.75">
      <c r="B67" s="263" t="s">
        <v>120</v>
      </c>
      <c r="C67" s="264" t="s">
        <v>120</v>
      </c>
      <c r="D67" s="264" t="s">
        <v>120</v>
      </c>
      <c r="E67" s="264" t="s">
        <v>120</v>
      </c>
      <c r="F67" s="265" t="s">
        <v>120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7.9249999999999998</v>
      </c>
      <c r="C68" s="243">
        <v>7.4850000000000003</v>
      </c>
      <c r="D68" s="243">
        <v>7.9300000000000006</v>
      </c>
      <c r="E68" s="243">
        <v>8.1999999999999993</v>
      </c>
      <c r="F68" s="267">
        <v>8.2600000000000016</v>
      </c>
      <c r="J68" s="236" t="s">
        <v>116</v>
      </c>
      <c r="K68" s="237" t="s">
        <v>116</v>
      </c>
      <c r="L68" s="237" t="s">
        <v>116</v>
      </c>
      <c r="M68" s="237" t="s">
        <v>116</v>
      </c>
      <c r="N68" s="238" t="s">
        <v>116</v>
      </c>
      <c r="P68" s="249" t="s">
        <v>116</v>
      </c>
      <c r="Q68" s="250" t="s">
        <v>116</v>
      </c>
      <c r="R68" s="250" t="s">
        <v>116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158.5</v>
      </c>
      <c r="K69" s="240">
        <v>162.11599999999999</v>
      </c>
      <c r="L69" s="240">
        <v>129.196</v>
      </c>
      <c r="M69" s="240">
        <v>120.6</v>
      </c>
      <c r="N69" s="241">
        <v>147.4</v>
      </c>
      <c r="P69" s="266">
        <v>7.0756994776667765</v>
      </c>
      <c r="Q69" s="243">
        <v>7.4784349094401472</v>
      </c>
      <c r="R69" s="243">
        <v>7.6718823389485147</v>
      </c>
      <c r="S69" s="243">
        <v>7.4603302296125742</v>
      </c>
      <c r="T69" s="244">
        <v>7.0625854071050638</v>
      </c>
    </row>
    <row r="70" spans="2:20" ht="16.5" thickBot="1">
      <c r="B70" s="263" t="s">
        <v>75</v>
      </c>
      <c r="C70" s="264" t="s">
        <v>75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10.16</v>
      </c>
      <c r="C71" s="243">
        <v>8.5699999999999985</v>
      </c>
      <c r="D71" s="243">
        <v>8.75</v>
      </c>
      <c r="E71" s="243">
        <v>8.93</v>
      </c>
      <c r="F71" s="267">
        <v>9.2614900000000002</v>
      </c>
      <c r="J71" s="236" t="s">
        <v>150</v>
      </c>
      <c r="K71" s="237" t="s">
        <v>150</v>
      </c>
      <c r="L71" s="237" t="s">
        <v>150</v>
      </c>
      <c r="M71" s="237" t="s">
        <v>150</v>
      </c>
      <c r="N71" s="238" t="s">
        <v>150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7" t="str">
        <f>"IJG Namibia OTHI  -Weights [%] as at "&amp;TEXT(Map!$N$16,"mmmm  yyyy")</f>
        <v>IJG Namibia OTHI  -Weights [%] as at March  2020</v>
      </c>
      <c r="Q72" s="468"/>
      <c r="R72" s="468"/>
      <c r="S72" s="468"/>
      <c r="T72" s="469"/>
    </row>
    <row r="73" spans="2:20" ht="16.5" thickBot="1">
      <c r="B73" s="263" t="s">
        <v>112</v>
      </c>
      <c r="C73" s="264" t="s">
        <v>112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10.16</v>
      </c>
      <c r="C74" s="243">
        <v>8.5649999999999995</v>
      </c>
      <c r="D74" s="243">
        <v>8.754999999999999</v>
      </c>
      <c r="E74" s="243">
        <v>8.9150000000000009</v>
      </c>
      <c r="F74" s="267">
        <v>9.2120000000000015</v>
      </c>
      <c r="J74" s="236" t="s">
        <v>151</v>
      </c>
      <c r="K74" s="237" t="s">
        <v>151</v>
      </c>
      <c r="L74" s="237" t="s">
        <v>151</v>
      </c>
      <c r="M74" s="237" t="s">
        <v>151</v>
      </c>
      <c r="N74" s="238" t="s">
        <v>152</v>
      </c>
      <c r="O74" s="248"/>
      <c r="P74" s="236" t="s">
        <v>150</v>
      </c>
      <c r="Q74" s="237" t="s">
        <v>150</v>
      </c>
      <c r="R74" s="237" t="s">
        <v>150</v>
      </c>
      <c r="S74" s="237" t="s">
        <v>150</v>
      </c>
      <c r="T74" s="238" t="s">
        <v>150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90</v>
      </c>
      <c r="P75" s="242">
        <v>25.68261935279881</v>
      </c>
      <c r="Q75" s="243">
        <v>10.524119705804306</v>
      </c>
      <c r="R75" s="243">
        <v>21.195487889060662</v>
      </c>
      <c r="S75" s="243">
        <v>22.476952689651704</v>
      </c>
      <c r="T75" s="244">
        <v>16.391986560382531</v>
      </c>
    </row>
    <row r="76" spans="2:20" ht="15.75">
      <c r="B76" s="263" t="s">
        <v>90</v>
      </c>
      <c r="C76" s="264" t="s">
        <v>90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10.64</v>
      </c>
      <c r="C77" s="243">
        <v>9.1499799999999993</v>
      </c>
      <c r="D77" s="243">
        <v>9.1849999999999987</v>
      </c>
      <c r="E77" s="243">
        <v>9.0830300000000008</v>
      </c>
      <c r="F77" s="267">
        <v>9.4450000000000003</v>
      </c>
      <c r="J77" s="236" t="s">
        <v>153</v>
      </c>
      <c r="K77" s="237" t="s">
        <v>153</v>
      </c>
      <c r="L77" s="237" t="s">
        <v>153</v>
      </c>
      <c r="M77" s="237"/>
      <c r="N77" s="238" t="s">
        <v>154</v>
      </c>
      <c r="P77" s="249" t="s">
        <v>151</v>
      </c>
      <c r="Q77" s="250" t="s">
        <v>151</v>
      </c>
      <c r="R77" s="250" t="s">
        <v>151</v>
      </c>
      <c r="S77" s="250" t="s">
        <v>151</v>
      </c>
      <c r="T77" s="251" t="s">
        <v>152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/>
      <c r="N78" s="241">
        <v>200</v>
      </c>
      <c r="P78" s="242">
        <v>27.824026574053022</v>
      </c>
      <c r="Q78" s="243">
        <v>27.62850279883536</v>
      </c>
      <c r="R78" s="243">
        <v>24.049999443159816</v>
      </c>
      <c r="S78" s="243">
        <v>24.337217670741591</v>
      </c>
      <c r="T78" s="244">
        <v>32.8550868043042</v>
      </c>
    </row>
    <row r="79" spans="2:20" ht="15.75">
      <c r="B79" s="263" t="s">
        <v>91</v>
      </c>
      <c r="C79" s="264" t="s">
        <v>91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11.719999999999999</v>
      </c>
      <c r="C80" s="243">
        <v>10.005000000000001</v>
      </c>
      <c r="D80" s="243">
        <v>9.8489699999999996</v>
      </c>
      <c r="E80" s="243">
        <v>9.6449999999999996</v>
      </c>
      <c r="F80" s="267">
        <v>10.27472</v>
      </c>
      <c r="J80" s="236"/>
      <c r="K80" s="237"/>
      <c r="L80" s="237" t="s">
        <v>155</v>
      </c>
      <c r="M80" s="237" t="s">
        <v>155</v>
      </c>
      <c r="N80" s="238" t="s">
        <v>155</v>
      </c>
      <c r="P80" s="249" t="s">
        <v>153</v>
      </c>
      <c r="Q80" s="250" t="s">
        <v>153</v>
      </c>
      <c r="R80" s="250" t="s">
        <v>153</v>
      </c>
      <c r="S80" s="250"/>
      <c r="T80" s="251" t="s">
        <v>154</v>
      </c>
    </row>
    <row r="81" spans="2:20" ht="15.75">
      <c r="B81" s="266"/>
      <c r="C81" s="243"/>
      <c r="D81" s="243"/>
      <c r="E81" s="243"/>
      <c r="F81" s="267"/>
      <c r="J81" s="239"/>
      <c r="K81" s="240"/>
      <c r="L81" s="240">
        <v>15.7</v>
      </c>
      <c r="M81" s="240">
        <v>15.7</v>
      </c>
      <c r="N81" s="241">
        <v>109.2</v>
      </c>
      <c r="P81" s="242">
        <v>4.7444730083164526</v>
      </c>
      <c r="Q81" s="243">
        <v>4.7292668211002082</v>
      </c>
      <c r="R81" s="243">
        <v>4.0790076085063385</v>
      </c>
      <c r="S81" s="243"/>
      <c r="T81" s="244">
        <v>11.704421411396449</v>
      </c>
    </row>
    <row r="82" spans="2:20" ht="15.75">
      <c r="B82" s="263" t="s">
        <v>113</v>
      </c>
      <c r="C82" s="264" t="s">
        <v>113</v>
      </c>
      <c r="D82" s="264" t="s">
        <v>113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12.78</v>
      </c>
      <c r="C83" s="243">
        <v>10.82992</v>
      </c>
      <c r="D83" s="243">
        <v>10.389530000000001</v>
      </c>
      <c r="E83" s="243">
        <v>10.164</v>
      </c>
      <c r="F83" s="267">
        <v>10.19</v>
      </c>
      <c r="J83" s="236" t="s">
        <v>156</v>
      </c>
      <c r="K83" s="237" t="s">
        <v>156</v>
      </c>
      <c r="L83" s="237" t="s">
        <v>156</v>
      </c>
      <c r="M83" s="237" t="s">
        <v>156</v>
      </c>
      <c r="N83" s="238" t="s">
        <v>156</v>
      </c>
      <c r="P83" s="249"/>
      <c r="Q83" s="250"/>
      <c r="R83" s="250" t="s">
        <v>155</v>
      </c>
      <c r="S83" s="250" t="s">
        <v>155</v>
      </c>
      <c r="T83" s="251" t="s">
        <v>155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/>
      <c r="R84" s="243">
        <v>15.436956628360715</v>
      </c>
      <c r="S84" s="243">
        <v>16.452345747824896</v>
      </c>
      <c r="T84" s="244">
        <v>12.078349349870507</v>
      </c>
    </row>
    <row r="85" spans="2:20" ht="15.75">
      <c r="B85" s="263" t="s">
        <v>114</v>
      </c>
      <c r="C85" s="264" t="s">
        <v>114</v>
      </c>
      <c r="D85" s="264" t="s">
        <v>114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13.040000000000001</v>
      </c>
      <c r="C86" s="243">
        <v>11.448729999999999</v>
      </c>
      <c r="D86" s="243">
        <v>10.793359999999998</v>
      </c>
      <c r="E86" s="243">
        <v>10.495650000000001</v>
      </c>
      <c r="F86" s="267">
        <v>10.522</v>
      </c>
      <c r="J86" s="236" t="s">
        <v>157</v>
      </c>
      <c r="K86" s="237" t="s">
        <v>157</v>
      </c>
      <c r="L86" s="237" t="s">
        <v>157</v>
      </c>
      <c r="M86" s="237" t="s">
        <v>157</v>
      </c>
      <c r="N86" s="238" t="s">
        <v>157</v>
      </c>
      <c r="P86" s="236" t="s">
        <v>156</v>
      </c>
      <c r="Q86" s="237" t="s">
        <v>156</v>
      </c>
      <c r="R86" s="237" t="s">
        <v>156</v>
      </c>
      <c r="S86" s="237" t="s">
        <v>156</v>
      </c>
      <c r="T86" s="251" t="s">
        <v>156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>
        <v>5.7625292075364234</v>
      </c>
      <c r="Q87" s="243">
        <v>5.9574293873986841</v>
      </c>
      <c r="R87" s="243">
        <v>4.9709583544736402</v>
      </c>
      <c r="S87" s="243">
        <v>5.0419557301478113</v>
      </c>
      <c r="T87" s="244">
        <v>3.7007964712427217</v>
      </c>
    </row>
    <row r="88" spans="2:20" ht="15.75">
      <c r="B88" s="263" t="s">
        <v>115</v>
      </c>
      <c r="C88" s="264" t="s">
        <v>115</v>
      </c>
      <c r="D88" s="264" t="s">
        <v>115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13.215000000000002</v>
      </c>
      <c r="C89" s="243">
        <v>11.379999999999999</v>
      </c>
      <c r="D89" s="243">
        <v>11.108269999999999</v>
      </c>
      <c r="E89" s="243">
        <v>10.61</v>
      </c>
      <c r="F89" s="267">
        <v>10.658999999999999</v>
      </c>
      <c r="J89" s="236" t="s">
        <v>158</v>
      </c>
      <c r="K89" s="237" t="s">
        <v>158</v>
      </c>
      <c r="L89" s="237" t="s">
        <v>158</v>
      </c>
      <c r="M89" s="237" t="s">
        <v>158</v>
      </c>
      <c r="N89" s="238" t="s">
        <v>158</v>
      </c>
      <c r="P89" s="249" t="s">
        <v>157</v>
      </c>
      <c r="Q89" s="250" t="s">
        <v>157</v>
      </c>
      <c r="R89" s="250" t="s">
        <v>157</v>
      </c>
      <c r="S89" s="250" t="s">
        <v>157</v>
      </c>
      <c r="T89" s="251" t="s">
        <v>157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14.921086277241102</v>
      </c>
      <c r="Q90" s="243">
        <v>14.778439601341828</v>
      </c>
      <c r="R90" s="243">
        <v>12.400089162170456</v>
      </c>
      <c r="S90" s="243">
        <v>13.189753951710919</v>
      </c>
      <c r="T90" s="244">
        <v>9.7226585572289572</v>
      </c>
    </row>
    <row r="91" spans="2:20" ht="15.75">
      <c r="B91" s="263" t="s">
        <v>116</v>
      </c>
      <c r="C91" s="264" t="s">
        <v>116</v>
      </c>
      <c r="D91" s="264" t="s">
        <v>116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13.260000000000002</v>
      </c>
      <c r="C92" s="243">
        <v>11.721160000000001</v>
      </c>
      <c r="D92" s="243">
        <v>11.28196</v>
      </c>
      <c r="E92" s="243">
        <v>11.065999999999999</v>
      </c>
      <c r="F92" s="267">
        <v>11.209</v>
      </c>
      <c r="J92" s="236" t="s">
        <v>159</v>
      </c>
      <c r="K92" s="237" t="s">
        <v>159</v>
      </c>
      <c r="L92" s="237" t="s">
        <v>159</v>
      </c>
      <c r="M92" s="237" t="s">
        <v>159</v>
      </c>
      <c r="N92" s="238" t="s">
        <v>159</v>
      </c>
      <c r="P92" s="249" t="s">
        <v>158</v>
      </c>
      <c r="Q92" s="250" t="s">
        <v>158</v>
      </c>
      <c r="R92" s="250" t="s">
        <v>158</v>
      </c>
      <c r="S92" s="250" t="s">
        <v>158</v>
      </c>
      <c r="T92" s="251" t="s">
        <v>158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10.104986675637697</v>
      </c>
      <c r="Q93" s="243">
        <v>10.524119705804306</v>
      </c>
      <c r="R93" s="243">
        <v>8.8162478296612328</v>
      </c>
      <c r="S93" s="243">
        <v>8.9121444820184355</v>
      </c>
      <c r="T93" s="244">
        <v>6.5617414868708295</v>
      </c>
    </row>
    <row r="94" spans="2:20" ht="16.5" thickBot="1">
      <c r="B94" s="263" t="s">
        <v>150</v>
      </c>
      <c r="C94" s="264" t="s">
        <v>150</v>
      </c>
      <c r="D94" s="264" t="s">
        <v>150</v>
      </c>
      <c r="E94" s="264" t="s">
        <v>150</v>
      </c>
      <c r="F94" s="265" t="s">
        <v>150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8.49</v>
      </c>
      <c r="C95" s="243">
        <v>8.0749999999999993</v>
      </c>
      <c r="D95" s="243">
        <v>8.7750000000000004</v>
      </c>
      <c r="E95" s="243">
        <v>8.9699999999999989</v>
      </c>
      <c r="F95" s="267">
        <v>9.2750000000000004</v>
      </c>
      <c r="P95" s="249" t="s">
        <v>159</v>
      </c>
      <c r="Q95" s="250" t="s">
        <v>159</v>
      </c>
      <c r="R95" s="250" t="s">
        <v>159</v>
      </c>
      <c r="S95" s="250" t="s">
        <v>159</v>
      </c>
      <c r="T95" s="251" t="s">
        <v>159</v>
      </c>
    </row>
    <row r="96" spans="2:20" ht="15.75">
      <c r="B96" s="266"/>
      <c r="C96" s="243"/>
      <c r="D96" s="243"/>
      <c r="E96" s="243"/>
      <c r="F96" s="267"/>
      <c r="P96" s="242">
        <v>10.960278904416491</v>
      </c>
      <c r="Q96" s="243">
        <v>10.866503448998994</v>
      </c>
      <c r="R96" s="243">
        <v>9.0512530846071382</v>
      </c>
      <c r="S96" s="243">
        <v>9.5896297279046436</v>
      </c>
      <c r="T96" s="244">
        <v>6.9849593587038035</v>
      </c>
    </row>
    <row r="97" spans="2:20" ht="16.5" thickBot="1">
      <c r="B97" s="263" t="s">
        <v>151</v>
      </c>
      <c r="C97" s="264" t="s">
        <v>151</v>
      </c>
      <c r="D97" s="264" t="s">
        <v>151</v>
      </c>
      <c r="E97" s="264" t="s">
        <v>151</v>
      </c>
      <c r="F97" s="265" t="s">
        <v>152</v>
      </c>
      <c r="P97" s="275"/>
      <c r="Q97" s="276"/>
      <c r="R97" s="276"/>
      <c r="S97" s="276"/>
      <c r="T97" s="277"/>
    </row>
    <row r="98" spans="2:20" ht="16.5" thickBot="1">
      <c r="B98" s="266">
        <v>8.4499999999999993</v>
      </c>
      <c r="C98" s="243">
        <v>8.0350000000000001</v>
      </c>
      <c r="D98" s="243">
        <v>8.7349999999999994</v>
      </c>
      <c r="E98" s="243">
        <v>8.93</v>
      </c>
      <c r="F98" s="267">
        <v>7.625</v>
      </c>
    </row>
    <row r="99" spans="2:20" ht="16.5" thickBot="1">
      <c r="B99" s="266"/>
      <c r="C99" s="243"/>
      <c r="D99" s="243"/>
      <c r="E99" s="243"/>
      <c r="F99" s="267"/>
      <c r="J99" s="470" t="str">
        <f>"IJG Namibia ALBI  -Weights [%] as at "&amp;TEXT(Map!$N$16,"mmmm  yyyy")</f>
        <v>IJG Namibia ALBI  -Weights [%] as at March  2020</v>
      </c>
      <c r="K99" s="471"/>
      <c r="L99" s="471"/>
      <c r="M99" s="471"/>
      <c r="N99" s="472"/>
      <c r="P99" s="467" t="str">
        <f>"IJG Namibia ALBI  -Rate Duration (years) as at "&amp;TEXT(Map!$N$16,"mmmm  yyyy")</f>
        <v>IJG Namibia ALBI  -Rate Duration (years) as at March  2020</v>
      </c>
      <c r="Q99" s="468"/>
      <c r="R99" s="468"/>
      <c r="S99" s="468"/>
      <c r="T99" s="469"/>
    </row>
    <row r="100" spans="2:20" ht="16.5" thickBot="1">
      <c r="B100" s="263" t="s">
        <v>153</v>
      </c>
      <c r="C100" s="264" t="s">
        <v>153</v>
      </c>
      <c r="D100" s="264" t="s">
        <v>153</v>
      </c>
      <c r="E100" s="264"/>
      <c r="F100" s="265" t="s">
        <v>154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8.25</v>
      </c>
      <c r="C101" s="243">
        <v>7.8350000000000009</v>
      </c>
      <c r="D101" s="243">
        <v>8.5350000000000001</v>
      </c>
      <c r="E101" s="243"/>
      <c r="F101" s="267">
        <v>8.93</v>
      </c>
      <c r="J101" s="263" t="s">
        <v>89</v>
      </c>
      <c r="K101" s="264" t="s">
        <v>89</v>
      </c>
      <c r="L101" s="264" t="s">
        <v>89</v>
      </c>
      <c r="M101" s="264" t="s">
        <v>89</v>
      </c>
      <c r="N101" s="265" t="s">
        <v>89</v>
      </c>
      <c r="P101" s="263" t="s">
        <v>89</v>
      </c>
      <c r="Q101" s="264" t="s">
        <v>89</v>
      </c>
      <c r="R101" s="264" t="s">
        <v>89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3.7093451242132489</v>
      </c>
      <c r="K102" s="243">
        <v>5.3719737318262153</v>
      </c>
      <c r="L102" s="243">
        <v>5.3854980962527055</v>
      </c>
      <c r="M102" s="243">
        <v>5.4270147306531795</v>
      </c>
      <c r="N102" s="267">
        <v>5.9211125937433131</v>
      </c>
      <c r="P102" s="266">
        <v>1.3764872792941434</v>
      </c>
      <c r="Q102" s="243">
        <v>1.4640818819897816</v>
      </c>
      <c r="R102" s="243">
        <v>1.6152929209218383</v>
      </c>
      <c r="S102" s="243">
        <v>1.7877158417348542</v>
      </c>
      <c r="T102" s="267">
        <v>2.1886443941260305</v>
      </c>
    </row>
    <row r="103" spans="2:20" ht="15.75">
      <c r="B103" s="263"/>
      <c r="C103" s="264"/>
      <c r="D103" s="264" t="s">
        <v>155</v>
      </c>
      <c r="E103" s="264" t="s">
        <v>155</v>
      </c>
      <c r="F103" s="265" t="s">
        <v>155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>
        <v>7.3920000000000012</v>
      </c>
      <c r="E104" s="243">
        <v>7.5870000000000006</v>
      </c>
      <c r="F104" s="267">
        <v>8.0220000000000002</v>
      </c>
      <c r="J104" s="263" t="s">
        <v>120</v>
      </c>
      <c r="K104" s="264" t="s">
        <v>120</v>
      </c>
      <c r="L104" s="264" t="s">
        <v>120</v>
      </c>
      <c r="M104" s="264" t="s">
        <v>120</v>
      </c>
      <c r="N104" s="265" t="s">
        <v>120</v>
      </c>
      <c r="O104" s="248"/>
      <c r="P104" s="263" t="s">
        <v>120</v>
      </c>
      <c r="Q104" s="264" t="s">
        <v>120</v>
      </c>
      <c r="R104" s="264" t="s">
        <v>120</v>
      </c>
      <c r="S104" s="264" t="s">
        <v>120</v>
      </c>
      <c r="T104" s="265" t="s">
        <v>120</v>
      </c>
    </row>
    <row r="105" spans="2:20" ht="15.75">
      <c r="B105" s="266"/>
      <c r="C105" s="243"/>
      <c r="D105" s="243"/>
      <c r="E105" s="243"/>
      <c r="F105" s="267"/>
      <c r="J105" s="266">
        <v>11.67469784960238</v>
      </c>
      <c r="K105" s="243">
        <v>10.636370845317607</v>
      </c>
      <c r="L105" s="243">
        <v>10.707091070520473</v>
      </c>
      <c r="M105" s="243">
        <v>11.21894192315969</v>
      </c>
      <c r="N105" s="267">
        <v>12.188092093096952</v>
      </c>
      <c r="P105" s="266">
        <v>1.6063059910678932</v>
      </c>
      <c r="Q105" s="243">
        <v>1.69232669950237</v>
      </c>
      <c r="R105" s="243">
        <v>1.7716155943408018</v>
      </c>
      <c r="S105" s="243">
        <v>2.008815976251205</v>
      </c>
      <c r="T105" s="267">
        <v>2.3985955917296633</v>
      </c>
    </row>
    <row r="106" spans="2:20" ht="15.75">
      <c r="B106" s="263" t="s">
        <v>156</v>
      </c>
      <c r="C106" s="264" t="s">
        <v>156</v>
      </c>
      <c r="D106" s="264" t="s">
        <v>156</v>
      </c>
      <c r="E106" s="264" t="s">
        <v>156</v>
      </c>
      <c r="F106" s="265" t="s">
        <v>156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8.9049999999999994</v>
      </c>
      <c r="C107" s="243">
        <v>8.1470000000000002</v>
      </c>
      <c r="D107" s="243">
        <v>8.9349999999999987</v>
      </c>
      <c r="E107" s="243">
        <v>9.0370000000000008</v>
      </c>
      <c r="F107" s="267">
        <v>8.754999999999999</v>
      </c>
      <c r="J107" s="263" t="s">
        <v>75</v>
      </c>
      <c r="K107" s="264" t="s">
        <v>75</v>
      </c>
      <c r="L107" s="264" t="s">
        <v>75</v>
      </c>
      <c r="M107" s="264" t="s">
        <v>75</v>
      </c>
      <c r="N107" s="265" t="s">
        <v>75</v>
      </c>
      <c r="O107" s="248"/>
      <c r="P107" s="263" t="s">
        <v>75</v>
      </c>
      <c r="Q107" s="264" t="s">
        <v>75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14.198478020601202</v>
      </c>
      <c r="K108" s="243">
        <v>14.253669173266376</v>
      </c>
      <c r="L108" s="243">
        <v>14.347264571113183</v>
      </c>
      <c r="M108" s="243">
        <v>14.358514178132713</v>
      </c>
      <c r="N108" s="267">
        <v>15.444901716322498</v>
      </c>
      <c r="P108" s="266">
        <v>3.3907244801587475</v>
      </c>
      <c r="Q108" s="243">
        <v>3.5301830581826805</v>
      </c>
      <c r="R108" s="243">
        <v>3.6805716756307558</v>
      </c>
      <c r="S108" s="243">
        <v>3.7318793130205306</v>
      </c>
      <c r="T108" s="267">
        <v>3.9979586224436341</v>
      </c>
    </row>
    <row r="109" spans="2:20" ht="15.75">
      <c r="B109" s="263" t="s">
        <v>157</v>
      </c>
      <c r="C109" s="264" t="s">
        <v>157</v>
      </c>
      <c r="D109" s="264" t="s">
        <v>157</v>
      </c>
      <c r="E109" s="264" t="s">
        <v>157</v>
      </c>
      <c r="F109" s="265" t="s">
        <v>157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8.4749999999999996</v>
      </c>
      <c r="C110" s="243">
        <v>8.0350000000000001</v>
      </c>
      <c r="D110" s="243">
        <v>8.48</v>
      </c>
      <c r="E110" s="243">
        <v>8.75</v>
      </c>
      <c r="F110" s="267">
        <v>8.8100000000000023</v>
      </c>
      <c r="J110" s="263" t="s">
        <v>112</v>
      </c>
      <c r="K110" s="264" t="s">
        <v>112</v>
      </c>
      <c r="L110" s="264" t="s">
        <v>112</v>
      </c>
      <c r="M110" s="264" t="s">
        <v>112</v>
      </c>
      <c r="N110" s="265" t="s">
        <v>112</v>
      </c>
      <c r="O110" s="248"/>
      <c r="P110" s="263" t="s">
        <v>112</v>
      </c>
      <c r="Q110" s="264" t="s">
        <v>112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12.658690396359795</v>
      </c>
      <c r="K111" s="243">
        <v>12.717747415923753</v>
      </c>
      <c r="L111" s="243">
        <v>12.786218160402679</v>
      </c>
      <c r="M111" s="243">
        <v>12.797350655491163</v>
      </c>
      <c r="N111" s="267">
        <v>13.587365197329762</v>
      </c>
      <c r="P111" s="266">
        <v>3.8106993838136134</v>
      </c>
      <c r="Q111" s="243">
        <v>3.9599136715670404</v>
      </c>
      <c r="R111" s="243">
        <v>4.1087957554652697</v>
      </c>
      <c r="S111" s="243">
        <v>4.1639634022760923</v>
      </c>
      <c r="T111" s="267">
        <v>4.4341761400029771</v>
      </c>
    </row>
    <row r="112" spans="2:20" ht="15.75">
      <c r="B112" s="263" t="s">
        <v>158</v>
      </c>
      <c r="C112" s="264" t="s">
        <v>158</v>
      </c>
      <c r="D112" s="264" t="s">
        <v>158</v>
      </c>
      <c r="E112" s="264" t="s">
        <v>158</v>
      </c>
      <c r="F112" s="274" t="s">
        <v>158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8.625</v>
      </c>
      <c r="C113" s="243">
        <v>8.1850000000000005</v>
      </c>
      <c r="D113" s="243">
        <v>8.6300000000000008</v>
      </c>
      <c r="E113" s="243">
        <v>8.8999999999999986</v>
      </c>
      <c r="F113" s="267">
        <v>8.9600000000000009</v>
      </c>
      <c r="J113" s="263" t="s">
        <v>90</v>
      </c>
      <c r="K113" s="264" t="s">
        <v>90</v>
      </c>
      <c r="L113" s="264" t="s">
        <v>90</v>
      </c>
      <c r="M113" s="264" t="s">
        <v>90</v>
      </c>
      <c r="N113" s="265" t="s">
        <v>90</v>
      </c>
      <c r="O113" s="248"/>
      <c r="P113" s="263" t="s">
        <v>90</v>
      </c>
      <c r="Q113" s="264" t="s">
        <v>90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13.910896032493905</v>
      </c>
      <c r="K114" s="243">
        <v>13.175159820861651</v>
      </c>
      <c r="L114" s="243">
        <v>12.665217914928832</v>
      </c>
      <c r="M114" s="243">
        <v>12.288734310052696</v>
      </c>
      <c r="N114" s="267">
        <v>11.162791090571059</v>
      </c>
      <c r="P114" s="266">
        <v>4.8988148263631217</v>
      </c>
      <c r="Q114" s="243">
        <v>5.0830699962393213</v>
      </c>
      <c r="R114" s="243">
        <v>5.0255693374052992</v>
      </c>
      <c r="S114" s="243">
        <v>5.2726406899506291</v>
      </c>
      <c r="T114" s="267">
        <v>5.4974937608586085</v>
      </c>
    </row>
    <row r="115" spans="2:20" ht="15.75">
      <c r="B115" s="263" t="s">
        <v>159</v>
      </c>
      <c r="C115" s="264" t="s">
        <v>159</v>
      </c>
      <c r="D115" s="264" t="s">
        <v>159</v>
      </c>
      <c r="E115" s="264" t="s">
        <v>159</v>
      </c>
      <c r="F115" s="274" t="s">
        <v>159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8.8000000000000007</v>
      </c>
      <c r="C116" s="243">
        <v>8.3849999999999998</v>
      </c>
      <c r="D116" s="243">
        <v>9.0850000000000009</v>
      </c>
      <c r="E116" s="243">
        <v>9.2799999999999994</v>
      </c>
      <c r="F116" s="267">
        <v>9.5850000000000009</v>
      </c>
      <c r="J116" s="263" t="s">
        <v>91</v>
      </c>
      <c r="K116" s="264" t="s">
        <v>91</v>
      </c>
      <c r="L116" s="264" t="s">
        <v>91</v>
      </c>
      <c r="M116" s="264" t="s">
        <v>91</v>
      </c>
      <c r="N116" s="265" t="s">
        <v>91</v>
      </c>
      <c r="O116" s="248"/>
      <c r="P116" s="263" t="s">
        <v>91</v>
      </c>
      <c r="Q116" s="264" t="s">
        <v>91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10.837904614306556</v>
      </c>
      <c r="K117" s="243">
        <v>10.361493212838708</v>
      </c>
      <c r="L117" s="243">
        <v>10.07376324335902</v>
      </c>
      <c r="M117" s="243">
        <v>10.018204306489938</v>
      </c>
      <c r="N117" s="267">
        <v>8.7018061642443989</v>
      </c>
      <c r="P117" s="266">
        <v>6.0758986903312868</v>
      </c>
      <c r="Q117" s="243">
        <v>6.3961977516595683</v>
      </c>
      <c r="R117" s="243">
        <v>6.2917724683883405</v>
      </c>
      <c r="S117" s="243">
        <v>6.5613210647409135</v>
      </c>
      <c r="T117" s="267">
        <v>6.6447573661057007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113</v>
      </c>
      <c r="L119" s="264" t="s">
        <v>113</v>
      </c>
      <c r="M119" s="264" t="s">
        <v>113</v>
      </c>
      <c r="N119" s="265" t="s">
        <v>113</v>
      </c>
      <c r="O119" s="248"/>
      <c r="P119" s="263" t="s">
        <v>113</v>
      </c>
      <c r="Q119" s="264" t="s">
        <v>113</v>
      </c>
      <c r="R119" s="264" t="s">
        <v>113</v>
      </c>
      <c r="S119" s="264" t="s">
        <v>113</v>
      </c>
      <c r="T119" s="265" t="s">
        <v>113</v>
      </c>
    </row>
    <row r="120" spans="2:20" ht="15.75">
      <c r="J120" s="266">
        <v>8.3253040319622489</v>
      </c>
      <c r="K120" s="243">
        <v>8.7585120354543431</v>
      </c>
      <c r="L120" s="243">
        <v>8.5944608428233771</v>
      </c>
      <c r="M120" s="243">
        <v>8.2909066644193974</v>
      </c>
      <c r="N120" s="267">
        <v>7.5825299546650706</v>
      </c>
      <c r="P120" s="266">
        <v>6.188020408353208</v>
      </c>
      <c r="Q120" s="243">
        <v>6.6707811762269271</v>
      </c>
      <c r="R120" s="243">
        <v>6.9188147027520595</v>
      </c>
      <c r="S120" s="243">
        <v>6.8708781629475704</v>
      </c>
      <c r="T120" s="267">
        <v>6.9988387192750734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114</v>
      </c>
      <c r="L122" s="264" t="s">
        <v>114</v>
      </c>
      <c r="M122" s="264" t="s">
        <v>114</v>
      </c>
      <c r="N122" s="265" t="s">
        <v>114</v>
      </c>
      <c r="O122" s="248"/>
      <c r="P122" s="263" t="s">
        <v>114</v>
      </c>
      <c r="Q122" s="264" t="s">
        <v>114</v>
      </c>
      <c r="R122" s="264" t="s">
        <v>114</v>
      </c>
      <c r="S122" s="264" t="s">
        <v>114</v>
      </c>
      <c r="T122" s="265" t="s">
        <v>114</v>
      </c>
    </row>
    <row r="123" spans="2:20" ht="15.75">
      <c r="J123" s="266">
        <v>7.4501452476067413</v>
      </c>
      <c r="K123" s="243">
        <v>7.282514727706217</v>
      </c>
      <c r="L123" s="243">
        <v>7.3599698052936215</v>
      </c>
      <c r="M123" s="243">
        <v>7.5094573067532613</v>
      </c>
      <c r="N123" s="267">
        <v>6.6334934636049541</v>
      </c>
      <c r="P123" s="266">
        <v>6.7883320541080439</v>
      </c>
      <c r="Q123" s="243">
        <v>7.3259951095891624</v>
      </c>
      <c r="R123" s="243">
        <v>7.2945260631572264</v>
      </c>
      <c r="S123" s="243">
        <v>7.625183601472294</v>
      </c>
      <c r="T123" s="267">
        <v>7.7108059766976824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115</v>
      </c>
      <c r="L125" s="264" t="s">
        <v>115</v>
      </c>
      <c r="M125" s="264" t="s">
        <v>115</v>
      </c>
      <c r="N125" s="265" t="s">
        <v>115</v>
      </c>
      <c r="O125" s="248"/>
      <c r="P125" s="263" t="s">
        <v>115</v>
      </c>
      <c r="Q125" s="264" t="s">
        <v>115</v>
      </c>
      <c r="R125" s="264" t="s">
        <v>115</v>
      </c>
      <c r="S125" s="264" t="s">
        <v>115</v>
      </c>
      <c r="T125" s="265" t="s">
        <v>115</v>
      </c>
    </row>
    <row r="126" spans="2:20" ht="15.75">
      <c r="J126" s="266">
        <v>6.366278602537637</v>
      </c>
      <c r="K126" s="243">
        <v>6.4955891121323033</v>
      </c>
      <c r="L126" s="243">
        <v>6.2557022198508729</v>
      </c>
      <c r="M126" s="243">
        <v>6.5040518741270148</v>
      </c>
      <c r="N126" s="267">
        <v>5.578268837273626</v>
      </c>
      <c r="P126" s="266">
        <v>6.9513225045463862</v>
      </c>
      <c r="Q126" s="243">
        <v>7.6543319344494307</v>
      </c>
      <c r="R126" s="243">
        <v>7.5016798325834975</v>
      </c>
      <c r="S126" s="243">
        <v>7.923451048679552</v>
      </c>
      <c r="T126" s="267">
        <v>7.978938968637129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116</v>
      </c>
      <c r="L128" s="264" t="s">
        <v>116</v>
      </c>
      <c r="M128" s="264" t="s">
        <v>116</v>
      </c>
      <c r="N128" s="265" t="s">
        <v>116</v>
      </c>
      <c r="O128" s="248"/>
      <c r="P128" s="263" t="s">
        <v>116</v>
      </c>
      <c r="Q128" s="264" t="s">
        <v>116</v>
      </c>
      <c r="R128" s="264" t="s">
        <v>116</v>
      </c>
      <c r="S128" s="264" t="s">
        <v>116</v>
      </c>
      <c r="T128" s="265" t="s">
        <v>116</v>
      </c>
    </row>
    <row r="129" spans="10:20" ht="15.75">
      <c r="J129" s="266">
        <v>6.7869158233982425</v>
      </c>
      <c r="K129" s="243">
        <v>7.1980763431195012</v>
      </c>
      <c r="L129" s="243">
        <v>7.3267999907831394</v>
      </c>
      <c r="M129" s="243">
        <v>7.1276620163770055</v>
      </c>
      <c r="N129" s="267">
        <v>6.5962127997459614</v>
      </c>
      <c r="P129" s="266">
        <v>6.8967961560360465</v>
      </c>
      <c r="Q129" s="243">
        <v>7.6106584813016536</v>
      </c>
      <c r="R129" s="243">
        <v>7.9570249413873038</v>
      </c>
      <c r="S129" s="243">
        <v>7.8637890112854132</v>
      </c>
      <c r="T129" s="267">
        <v>7.840993102007503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150</v>
      </c>
      <c r="K131" s="264" t="s">
        <v>150</v>
      </c>
      <c r="L131" s="264" t="s">
        <v>150</v>
      </c>
      <c r="M131" s="264" t="s">
        <v>150</v>
      </c>
      <c r="N131" s="265" t="s">
        <v>150</v>
      </c>
      <c r="O131" s="248"/>
      <c r="P131" s="263" t="s">
        <v>150</v>
      </c>
      <c r="Q131" s="264" t="s">
        <v>150</v>
      </c>
      <c r="R131" s="264" t="s">
        <v>150</v>
      </c>
      <c r="S131" s="264" t="s">
        <v>150</v>
      </c>
      <c r="T131" s="265" t="s">
        <v>150</v>
      </c>
    </row>
    <row r="132" spans="10:20" ht="15.75">
      <c r="J132" s="266">
        <v>1.0481961099815773</v>
      </c>
      <c r="K132" s="243">
        <v>0.95655787303487227</v>
      </c>
      <c r="L132" s="243">
        <v>0.95337603056491649</v>
      </c>
      <c r="M132" s="243">
        <v>1.0022837408144007</v>
      </c>
      <c r="N132" s="267">
        <v>1.0824327170996357</v>
      </c>
      <c r="P132" s="266">
        <v>2.2185162509867902</v>
      </c>
      <c r="Q132" s="243">
        <v>2.3067236988741202</v>
      </c>
      <c r="R132" s="243">
        <v>2.4536596497761751</v>
      </c>
      <c r="S132" s="243">
        <v>2.5723541073185845</v>
      </c>
      <c r="T132" s="267">
        <v>2.9082130113139688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151</v>
      </c>
      <c r="K134" s="264" t="s">
        <v>151</v>
      </c>
      <c r="L134" s="264" t="s">
        <v>151</v>
      </c>
      <c r="M134" s="264" t="s">
        <v>151</v>
      </c>
      <c r="N134" s="265" t="s">
        <v>152</v>
      </c>
      <c r="O134" s="248"/>
      <c r="P134" s="263" t="s">
        <v>151</v>
      </c>
      <c r="Q134" s="264" t="s">
        <v>151</v>
      </c>
      <c r="R134" s="264" t="s">
        <v>151</v>
      </c>
      <c r="S134" s="264" t="s">
        <v>151</v>
      </c>
      <c r="T134" s="265" t="s">
        <v>152</v>
      </c>
    </row>
    <row r="135" spans="10:20" ht="15.75">
      <c r="J135" s="266">
        <v>1.1355943106234647</v>
      </c>
      <c r="K135" s="243">
        <v>1.0357631681048229</v>
      </c>
      <c r="L135" s="243">
        <v>1.0817723623168887</v>
      </c>
      <c r="M135" s="243">
        <v>1.0852359705893568</v>
      </c>
      <c r="N135" s="267">
        <v>2.1695613737312303</v>
      </c>
      <c r="P135" s="266">
        <v>2.0827645844959539</v>
      </c>
      <c r="Q135" s="243">
        <v>2.1698628297041873</v>
      </c>
      <c r="R135" s="243">
        <v>2.2196002424840557</v>
      </c>
      <c r="S135" s="243">
        <v>2.4559650306424818</v>
      </c>
      <c r="T135" s="267">
        <v>1.2065232331030931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153</v>
      </c>
      <c r="K137" s="264" t="s">
        <v>153</v>
      </c>
      <c r="L137" s="264" t="s">
        <v>153</v>
      </c>
      <c r="M137" s="264"/>
      <c r="N137" s="265" t="s">
        <v>154</v>
      </c>
      <c r="O137" s="248"/>
      <c r="P137" s="263" t="s">
        <v>153</v>
      </c>
      <c r="Q137" s="264" t="s">
        <v>153</v>
      </c>
      <c r="R137" s="264" t="s">
        <v>153</v>
      </c>
      <c r="S137" s="264"/>
      <c r="T137" s="265" t="s">
        <v>154</v>
      </c>
    </row>
    <row r="138" spans="10:20" ht="15.75">
      <c r="J138" s="415">
        <v>0.19363827664595046</v>
      </c>
      <c r="K138" s="243">
        <v>0.17729518031075725</v>
      </c>
      <c r="L138" s="243">
        <v>0.18347433674546146</v>
      </c>
      <c r="M138" s="243"/>
      <c r="N138" s="267">
        <v>0.77289281709375424</v>
      </c>
      <c r="P138" s="266">
        <v>2.966154836633585</v>
      </c>
      <c r="Q138" s="243">
        <v>2.935372985021707</v>
      </c>
      <c r="R138" s="243">
        <v>3.0766447595296684</v>
      </c>
      <c r="S138" s="243"/>
      <c r="T138" s="267">
        <v>1.2595081775956645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 t="s">
        <v>155</v>
      </c>
      <c r="M140" s="264" t="s">
        <v>155</v>
      </c>
      <c r="N140" s="265" t="s">
        <v>155</v>
      </c>
      <c r="O140" s="248"/>
      <c r="P140" s="263"/>
      <c r="Q140" s="264"/>
      <c r="R140" s="264" t="s">
        <v>155</v>
      </c>
      <c r="S140" s="264" t="s">
        <v>155</v>
      </c>
      <c r="T140" s="265" t="s">
        <v>155</v>
      </c>
    </row>
    <row r="141" spans="10:20" ht="15.75">
      <c r="J141" s="266"/>
      <c r="K141" s="243"/>
      <c r="L141" s="243">
        <v>0.6943564833883874</v>
      </c>
      <c r="M141" s="243">
        <v>0.73363675534600958</v>
      </c>
      <c r="N141" s="267">
        <v>0.7975848721385147</v>
      </c>
      <c r="P141" s="266"/>
      <c r="Q141" s="243"/>
      <c r="R141" s="243">
        <v>1.1518883251092191</v>
      </c>
      <c r="S141" s="243">
        <v>1.3302184341793817</v>
      </c>
      <c r="T141" s="267">
        <v>1.7262682854809617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156</v>
      </c>
      <c r="K143" s="264" t="s">
        <v>156</v>
      </c>
      <c r="L143" s="264" t="s">
        <v>156</v>
      </c>
      <c r="M143" s="264" t="s">
        <v>156</v>
      </c>
      <c r="N143" s="265" t="s">
        <v>156</v>
      </c>
      <c r="O143" s="248"/>
      <c r="P143" s="263" t="s">
        <v>156</v>
      </c>
      <c r="Q143" s="264" t="s">
        <v>156</v>
      </c>
      <c r="R143" s="264" t="s">
        <v>156</v>
      </c>
      <c r="S143" s="264" t="s">
        <v>156</v>
      </c>
      <c r="T143" s="265" t="s">
        <v>156</v>
      </c>
    </row>
    <row r="144" spans="10:20" ht="15.75">
      <c r="J144" s="266">
        <v>0.23518865486501292</v>
      </c>
      <c r="K144" s="243">
        <v>0.22333768792976155</v>
      </c>
      <c r="L144" s="243">
        <v>0.22359440692740853</v>
      </c>
      <c r="M144" s="243">
        <v>0.22482897570718063</v>
      </c>
      <c r="N144" s="267">
        <v>0.24437935969772542</v>
      </c>
      <c r="P144" s="266">
        <v>1.3695479640211516</v>
      </c>
      <c r="Q144" s="243">
        <v>1.4567406195141173</v>
      </c>
      <c r="R144" s="243">
        <v>1.6073200531004608</v>
      </c>
      <c r="S144" s="243">
        <v>1.7779567854120655</v>
      </c>
      <c r="T144" s="267">
        <v>2.1755885382970699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157</v>
      </c>
      <c r="K146" s="264" t="s">
        <v>157</v>
      </c>
      <c r="L146" s="264" t="s">
        <v>157</v>
      </c>
      <c r="M146" s="264" t="s">
        <v>157</v>
      </c>
      <c r="N146" s="265" t="s">
        <v>157</v>
      </c>
      <c r="O146" s="248"/>
      <c r="P146" s="263" t="s">
        <v>157</v>
      </c>
      <c r="Q146" s="264" t="s">
        <v>157</v>
      </c>
      <c r="R146" s="264" t="s">
        <v>157</v>
      </c>
      <c r="S146" s="264" t="s">
        <v>157</v>
      </c>
      <c r="T146" s="265" t="s">
        <v>157</v>
      </c>
    </row>
    <row r="147" spans="10:20" ht="15.75">
      <c r="J147" s="266">
        <v>0.60898089784596665</v>
      </c>
      <c r="K147" s="243">
        <v>0.55402797366844037</v>
      </c>
      <c r="L147" s="243">
        <v>0.55775775702632502</v>
      </c>
      <c r="M147" s="243">
        <v>0.58815250063807456</v>
      </c>
      <c r="N147" s="267">
        <v>0.64202857175157224</v>
      </c>
      <c r="P147" s="266">
        <v>1.3846318209702242</v>
      </c>
      <c r="Q147" s="243">
        <v>1.4700317130525176</v>
      </c>
      <c r="R147" s="243">
        <v>1.6244230076739945</v>
      </c>
      <c r="S147" s="243">
        <v>1.776990271764993</v>
      </c>
      <c r="T147" s="267">
        <v>2.149312898005999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158</v>
      </c>
      <c r="K149" s="264" t="s">
        <v>158</v>
      </c>
      <c r="L149" s="264" t="s">
        <v>158</v>
      </c>
      <c r="M149" s="264" t="s">
        <v>158</v>
      </c>
      <c r="N149" s="265" t="s">
        <v>158</v>
      </c>
      <c r="O149" s="248"/>
      <c r="P149" s="263" t="s">
        <v>158</v>
      </c>
      <c r="Q149" s="264" t="s">
        <v>158</v>
      </c>
      <c r="R149" s="264" t="s">
        <v>158</v>
      </c>
      <c r="S149" s="264" t="s">
        <v>158</v>
      </c>
      <c r="T149" s="265" t="s">
        <v>158</v>
      </c>
    </row>
    <row r="150" spans="10:20" ht="15.75">
      <c r="J150" s="266">
        <v>0.4124192933484731</v>
      </c>
      <c r="K150" s="243">
        <v>0.39453804816588761</v>
      </c>
      <c r="L150" s="243">
        <v>0.39655606911776009</v>
      </c>
      <c r="M150" s="243">
        <v>0.39740696318804569</v>
      </c>
      <c r="N150" s="267">
        <v>0.43329974926316955</v>
      </c>
      <c r="P150" s="266">
        <v>1.7773956028533038</v>
      </c>
      <c r="Q150" s="243">
        <v>1.778672317347008</v>
      </c>
      <c r="R150" s="243">
        <v>1.931685324360467</v>
      </c>
      <c r="S150" s="243">
        <v>2.1704327974424631</v>
      </c>
      <c r="T150" s="267">
        <v>2.5416906580292959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159</v>
      </c>
      <c r="K152" s="237" t="s">
        <v>159</v>
      </c>
      <c r="L152" s="237" t="s">
        <v>159</v>
      </c>
      <c r="M152" s="237" t="s">
        <v>159</v>
      </c>
      <c r="N152" s="238" t="s">
        <v>159</v>
      </c>
      <c r="O152" s="248"/>
      <c r="P152" s="236" t="s">
        <v>159</v>
      </c>
      <c r="Q152" s="237" t="s">
        <v>159</v>
      </c>
      <c r="R152" s="237" t="s">
        <v>159</v>
      </c>
      <c r="S152" s="237" t="s">
        <v>159</v>
      </c>
      <c r="T152" s="238" t="s">
        <v>159</v>
      </c>
    </row>
    <row r="153" spans="10:20" ht="15.75">
      <c r="J153" s="266">
        <v>0.44732671360760284</v>
      </c>
      <c r="K153" s="243">
        <v>0.40737365033879536</v>
      </c>
      <c r="L153" s="243">
        <v>0.40712663858494641</v>
      </c>
      <c r="M153" s="243">
        <v>0.4276171280608852</v>
      </c>
      <c r="N153" s="267">
        <v>0.46124662862680177</v>
      </c>
      <c r="P153" s="266">
        <v>1.771576031017434</v>
      </c>
      <c r="Q153" s="243">
        <v>1.8574696093196927</v>
      </c>
      <c r="R153" s="243">
        <v>2.0062545396536988</v>
      </c>
      <c r="S153" s="243">
        <v>2.1450844352288687</v>
      </c>
      <c r="T153" s="267">
        <v>2.5013340350323521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6" t="str">
        <f>"IJG Money Market Index [average returns] -as at "&amp; TEXT(Map!$N$16, " mmmm yyyy")</f>
        <v>IJG Money Market Index [average returns] -as at  March 2020</v>
      </c>
      <c r="C4" s="477"/>
      <c r="D4" s="477"/>
      <c r="E4" s="477"/>
      <c r="F4" s="477"/>
      <c r="G4" s="478"/>
      <c r="I4" s="479" t="str">
        <f>"IJG Money Market Index Performance [average returns, %] -as at "&amp; TEXT(Map!$N$16, " mmmm yyyy")</f>
        <v>IJG Money Market Index Performance [average returns, %] -as at  March 2020</v>
      </c>
      <c r="J4" s="480"/>
      <c r="K4" s="480"/>
      <c r="L4" s="480"/>
      <c r="M4" s="480"/>
      <c r="N4" s="480"/>
      <c r="O4" s="480"/>
      <c r="P4" s="481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213.0976698939192</v>
      </c>
      <c r="D6" s="290">
        <v>211.88314045762272</v>
      </c>
      <c r="E6" s="290">
        <v>209.52224897737372</v>
      </c>
      <c r="F6" s="290">
        <v>205.88649989927521</v>
      </c>
      <c r="G6" s="291">
        <v>198.53615792610955</v>
      </c>
      <c r="I6" s="292" t="s">
        <v>38</v>
      </c>
      <c r="J6" s="293">
        <v>0.57320720925382318</v>
      </c>
      <c r="K6" s="293">
        <v>1.7064636018352397</v>
      </c>
      <c r="L6" s="293">
        <v>3.5024977345148312</v>
      </c>
      <c r="M6" s="293">
        <v>7.3344382806224573</v>
      </c>
      <c r="N6" s="293">
        <v>1.7064636018352397</v>
      </c>
      <c r="O6" s="293">
        <v>7.7693675964783049</v>
      </c>
      <c r="P6" s="294">
        <v>7.5804449823311248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181.71653615628605</v>
      </c>
      <c r="D8" s="290">
        <v>180.8780382628176</v>
      </c>
      <c r="E8" s="290">
        <v>179.26025639463754</v>
      </c>
      <c r="F8" s="290">
        <v>176.79784636777748</v>
      </c>
      <c r="G8" s="291">
        <v>171.83623406974201</v>
      </c>
      <c r="I8" s="292" t="s">
        <v>39</v>
      </c>
      <c r="J8" s="293">
        <v>0.46357086881387843</v>
      </c>
      <c r="K8" s="293">
        <v>1.3702310880561619</v>
      </c>
      <c r="L8" s="293">
        <v>2.7820982492493984</v>
      </c>
      <c r="M8" s="293">
        <v>5.7498362554512239</v>
      </c>
      <c r="N8" s="293">
        <v>1.3702310880561619</v>
      </c>
      <c r="O8" s="293">
        <v>5.7569831035396479</v>
      </c>
      <c r="P8" s="294">
        <v>5.5775509281698499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205.00507189639083</v>
      </c>
      <c r="D10" s="290">
        <v>203.87008766553393</v>
      </c>
      <c r="E10" s="290">
        <v>201.66772252998433</v>
      </c>
      <c r="F10" s="290">
        <v>198.30100644884627</v>
      </c>
      <c r="G10" s="291">
        <v>191.4390683070836</v>
      </c>
      <c r="I10" s="292" t="s">
        <v>40</v>
      </c>
      <c r="J10" s="293">
        <v>0.55671935194285815</v>
      </c>
      <c r="K10" s="293">
        <v>1.6548753189347343</v>
      </c>
      <c r="L10" s="293">
        <v>3.380752103885043</v>
      </c>
      <c r="M10" s="293">
        <v>7.0863297180000284</v>
      </c>
      <c r="N10" s="293">
        <v>1.6548753189347343</v>
      </c>
      <c r="O10" s="293">
        <v>7.3306824418381655</v>
      </c>
      <c r="P10" s="294">
        <v>8.1408406098203869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213.6562658212122</v>
      </c>
      <c r="D12" s="290">
        <v>212.41595287821153</v>
      </c>
      <c r="E12" s="290">
        <v>210.03200087320801</v>
      </c>
      <c r="F12" s="290">
        <v>206.36314085621942</v>
      </c>
      <c r="G12" s="291">
        <v>198.91377817947367</v>
      </c>
      <c r="I12" s="292" t="s">
        <v>41</v>
      </c>
      <c r="J12" s="293">
        <v>0.58390762378934813</v>
      </c>
      <c r="K12" s="293">
        <v>1.7255774991126627</v>
      </c>
      <c r="L12" s="293">
        <v>3.5341219050712969</v>
      </c>
      <c r="M12" s="293">
        <v>7.4114964667941985</v>
      </c>
      <c r="N12" s="293">
        <v>1.7255774991126627</v>
      </c>
      <c r="O12" s="293">
        <v>8.8169771981023715</v>
      </c>
      <c r="P12" s="294">
        <v>8.0773391601879787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222.97805317447538</v>
      </c>
      <c r="D14" s="290">
        <v>221.57194802768814</v>
      </c>
      <c r="E14" s="290">
        <v>218.83639548511832</v>
      </c>
      <c r="F14" s="290">
        <v>214.62649518869316</v>
      </c>
      <c r="G14" s="291">
        <v>206.31227410039057</v>
      </c>
      <c r="I14" s="292" t="s">
        <v>53</v>
      </c>
      <c r="J14" s="293">
        <v>0.63460431670327999</v>
      </c>
      <c r="K14" s="293">
        <v>1.8925817527636557</v>
      </c>
      <c r="L14" s="293">
        <v>3.8912055002527923</v>
      </c>
      <c r="M14" s="293">
        <v>8.0779387202020381</v>
      </c>
      <c r="N14" s="293">
        <v>1.8925817527636557</v>
      </c>
      <c r="O14" s="293">
        <v>9.3050332274223777</v>
      </c>
      <c r="P14" s="294">
        <v>8.5671724623470613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213.43373274541844</v>
      </c>
      <c r="D16" s="290">
        <v>212.16238579146111</v>
      </c>
      <c r="E16" s="290">
        <v>209.69369911118267</v>
      </c>
      <c r="F16" s="290">
        <v>205.90166987820643</v>
      </c>
      <c r="G16" s="291">
        <v>198.35560016549022</v>
      </c>
      <c r="I16" s="292" t="s">
        <v>54</v>
      </c>
      <c r="J16" s="293">
        <v>0.59923296451189767</v>
      </c>
      <c r="K16" s="293">
        <v>1.7835698688555945</v>
      </c>
      <c r="L16" s="293">
        <v>3.6580873150117377</v>
      </c>
      <c r="M16" s="293">
        <v>7.6015663623050678</v>
      </c>
      <c r="N16" s="293">
        <v>1.7835698688555945</v>
      </c>
      <c r="O16" s="293">
        <v>6.8477580951835648</v>
      </c>
      <c r="P16" s="294">
        <v>7.2070084992762684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214.28004362119486</v>
      </c>
      <c r="D18" s="290">
        <v>212.92649002769443</v>
      </c>
      <c r="E18" s="290">
        <v>210.3923262553196</v>
      </c>
      <c r="F18" s="290">
        <v>206.66647196956785</v>
      </c>
      <c r="G18" s="291">
        <v>199.10192191142349</v>
      </c>
      <c r="I18" s="292" t="s">
        <v>43</v>
      </c>
      <c r="J18" s="293">
        <v>0.63569055842904731</v>
      </c>
      <c r="K18" s="293">
        <v>1.847841808240358</v>
      </c>
      <c r="L18" s="293">
        <v>3.6839897536684818</v>
      </c>
      <c r="M18" s="293">
        <v>7.6232924142860981</v>
      </c>
      <c r="N18" s="293">
        <v>1.847841808240358</v>
      </c>
      <c r="O18" s="293">
        <v>7.9369386442860179</v>
      </c>
      <c r="P18" s="294">
        <v>7.7283373242194919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219.72464799424966</v>
      </c>
      <c r="D20" s="290">
        <v>218.36597140621203</v>
      </c>
      <c r="E20" s="290">
        <v>215.77631452717887</v>
      </c>
      <c r="F20" s="290">
        <v>211.82757056911558</v>
      </c>
      <c r="G20" s="291">
        <v>203.78791165531752</v>
      </c>
      <c r="I20" s="292" t="s">
        <v>44</v>
      </c>
      <c r="J20" s="293">
        <v>0.62220160920136713</v>
      </c>
      <c r="K20" s="293">
        <v>1.8298270946570883</v>
      </c>
      <c r="L20" s="293">
        <v>3.7280687324681372</v>
      </c>
      <c r="M20" s="293">
        <v>7.8202559756769041</v>
      </c>
      <c r="N20" s="293">
        <v>1.8298270946570883</v>
      </c>
      <c r="O20" s="293">
        <v>8.2134617683111255</v>
      </c>
      <c r="P20" s="294">
        <v>8.0207717688731694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218.62316514222786</v>
      </c>
      <c r="D22" s="290">
        <v>217.46316048392521</v>
      </c>
      <c r="E22" s="290">
        <v>215.1621538967205</v>
      </c>
      <c r="F22" s="290">
        <v>211.5538874204008</v>
      </c>
      <c r="G22" s="291">
        <v>204.13875907977464</v>
      </c>
      <c r="I22" s="292" t="s">
        <v>45</v>
      </c>
      <c r="J22" s="293">
        <v>0.53342582519322335</v>
      </c>
      <c r="K22" s="293">
        <v>1.6085594900526301</v>
      </c>
      <c r="L22" s="293">
        <v>3.3415967005035352</v>
      </c>
      <c r="M22" s="293">
        <v>7.0953728374496983</v>
      </c>
      <c r="N22" s="293">
        <v>1.6085594900526301</v>
      </c>
      <c r="O22" s="293">
        <v>7.8726489849262338</v>
      </c>
      <c r="P22" s="294">
        <v>7.7364240548432051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212.92997862717579</v>
      </c>
      <c r="D24" s="301">
        <v>211.75216755562062</v>
      </c>
      <c r="E24" s="301">
        <v>209.46294731521479</v>
      </c>
      <c r="F24" s="301">
        <v>205.93805466685032</v>
      </c>
      <c r="G24" s="302">
        <v>198.73035729277549</v>
      </c>
      <c r="I24" s="303" t="s">
        <v>55</v>
      </c>
      <c r="J24" s="304">
        <v>0.55622149475555993</v>
      </c>
      <c r="K24" s="304">
        <v>1.6552002902659346</v>
      </c>
      <c r="L24" s="304">
        <v>3.3951587877415035</v>
      </c>
      <c r="M24" s="304">
        <v>7.1451697304005579</v>
      </c>
      <c r="N24" s="304">
        <v>1.6552002902659346</v>
      </c>
      <c r="O24" s="304">
        <v>7.6823181687781128</v>
      </c>
      <c r="P24" s="305">
        <v>7.5145676179297682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March 2020</v>
      </c>
      <c r="C27" s="308"/>
      <c r="D27" s="308"/>
      <c r="E27" s="308"/>
      <c r="F27" s="308"/>
      <c r="G27" s="309"/>
      <c r="I27" s="479" t="str">
        <f>"IJG Money Market Index Performance [single returns, %] -as at "&amp; TEXT(Map!$N$16, " mmmm yyyy")</f>
        <v>IJG Money Market Index Performance [single returns, %] -as at  March 2020</v>
      </c>
      <c r="J27" s="480"/>
      <c r="K27" s="480"/>
      <c r="L27" s="480"/>
      <c r="M27" s="480"/>
      <c r="N27" s="480"/>
      <c r="O27" s="480"/>
      <c r="P27" s="481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211.34537199030876</v>
      </c>
      <c r="D29" s="290">
        <v>210.21529086762322</v>
      </c>
      <c r="E29" s="290">
        <v>207.91730493906607</v>
      </c>
      <c r="F29" s="290">
        <v>204.43179316644049</v>
      </c>
      <c r="G29" s="291">
        <v>197.54674569620605</v>
      </c>
      <c r="I29" s="314" t="s">
        <v>38</v>
      </c>
      <c r="J29" s="293">
        <v>0.53758274101818326</v>
      </c>
      <c r="K29" s="293">
        <v>1.6487646625889862</v>
      </c>
      <c r="L29" s="293">
        <v>3.3818510891989728</v>
      </c>
      <c r="M29" s="293">
        <v>6.9849929673469369</v>
      </c>
      <c r="N29" s="293">
        <v>1.6487646625889862</v>
      </c>
      <c r="O29" s="293">
        <v>7.5321787438740406</v>
      </c>
      <c r="P29" s="294">
        <v>7.5991399054262665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181.71653615628605</v>
      </c>
      <c r="D31" s="290">
        <v>180.8780382628176</v>
      </c>
      <c r="E31" s="290">
        <v>179.26025639463754</v>
      </c>
      <c r="F31" s="290">
        <v>176.79784636777748</v>
      </c>
      <c r="G31" s="291">
        <v>171.83623406974201</v>
      </c>
      <c r="I31" s="314" t="s">
        <v>39</v>
      </c>
      <c r="J31" s="293">
        <v>0.46357086881387843</v>
      </c>
      <c r="K31" s="293">
        <v>1.3702310880561619</v>
      </c>
      <c r="L31" s="293">
        <v>2.7820982492493984</v>
      </c>
      <c r="M31" s="293">
        <v>5.7498362554512239</v>
      </c>
      <c r="N31" s="293">
        <v>1.3702310880561619</v>
      </c>
      <c r="O31" s="293">
        <v>5.7569831035396479</v>
      </c>
      <c r="P31" s="294">
        <v>5.5775509281698499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203.94974874662307</v>
      </c>
      <c r="D33" s="290">
        <v>202.86924564128748</v>
      </c>
      <c r="E33" s="290">
        <v>200.69346449864793</v>
      </c>
      <c r="F33" s="290">
        <v>197.36923770282203</v>
      </c>
      <c r="G33" s="291">
        <v>190.63408735106253</v>
      </c>
      <c r="I33" s="314" t="s">
        <v>40</v>
      </c>
      <c r="J33" s="293">
        <v>0.53261059946274614</v>
      </c>
      <c r="K33" s="293">
        <v>1.6225163365980455</v>
      </c>
      <c r="L33" s="293">
        <v>3.3341117999904801</v>
      </c>
      <c r="M33" s="293">
        <v>6.9849320132548298</v>
      </c>
      <c r="N33" s="293">
        <v>1.6225163365980455</v>
      </c>
      <c r="O33" s="293">
        <v>7.2730561068274024</v>
      </c>
      <c r="P33" s="294">
        <v>7.201810136335518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212.09989443392664</v>
      </c>
      <c r="D35" s="290">
        <v>210.91181391404132</v>
      </c>
      <c r="E35" s="290">
        <v>208.52671824729364</v>
      </c>
      <c r="F35" s="290">
        <v>204.96450968270159</v>
      </c>
      <c r="G35" s="291">
        <v>197.76047025824877</v>
      </c>
      <c r="I35" s="314" t="s">
        <v>41</v>
      </c>
      <c r="J35" s="293">
        <v>0.56330676686016101</v>
      </c>
      <c r="K35" s="293">
        <v>1.7135339857962562</v>
      </c>
      <c r="L35" s="293">
        <v>3.481278179461933</v>
      </c>
      <c r="M35" s="293">
        <v>7.2509051768295807</v>
      </c>
      <c r="N35" s="293">
        <v>1.7135339857962562</v>
      </c>
      <c r="O35" s="293">
        <v>7.6398451382212018</v>
      </c>
      <c r="P35" s="294">
        <v>7.6648405915219486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221.37698439586745</v>
      </c>
      <c r="D37" s="290">
        <v>220.07706601428112</v>
      </c>
      <c r="E37" s="290">
        <v>217.45771055273059</v>
      </c>
      <c r="F37" s="290">
        <v>213.5120704741862</v>
      </c>
      <c r="G37" s="291">
        <v>205.54799205374388</v>
      </c>
      <c r="I37" s="314" t="s">
        <v>53</v>
      </c>
      <c r="J37" s="293">
        <v>0.59066508161371711</v>
      </c>
      <c r="K37" s="293">
        <v>1.8023154171792344</v>
      </c>
      <c r="L37" s="293">
        <v>3.6835921754747369</v>
      </c>
      <c r="M37" s="293">
        <v>7.7008742259981888</v>
      </c>
      <c r="N37" s="293">
        <v>1.8023154171792344</v>
      </c>
      <c r="O37" s="293">
        <v>8.149952377738078</v>
      </c>
      <c r="P37" s="294">
        <v>8.2136276722183368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212.28549591066715</v>
      </c>
      <c r="D39" s="290">
        <v>211.09296029654942</v>
      </c>
      <c r="E39" s="290">
        <v>208.70152377903466</v>
      </c>
      <c r="F39" s="290">
        <v>205.09098603966297</v>
      </c>
      <c r="G39" s="291">
        <v>197.8002174391182</v>
      </c>
      <c r="I39" s="314" t="s">
        <v>56</v>
      </c>
      <c r="J39" s="293">
        <v>0.56493386252314259</v>
      </c>
      <c r="K39" s="293">
        <v>1.7172716646894681</v>
      </c>
      <c r="L39" s="293">
        <v>3.5079600571098934</v>
      </c>
      <c r="M39" s="293">
        <v>7.3231863235981631</v>
      </c>
      <c r="N39" s="293">
        <v>1.7172716646894681</v>
      </c>
      <c r="O39" s="293">
        <v>7.6808036135517233</v>
      </c>
      <c r="P39" s="294">
        <v>7.6938341520847553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213.43799822109222</v>
      </c>
      <c r="D41" s="290">
        <v>212.1048494213201</v>
      </c>
      <c r="E41" s="290">
        <v>209.50303593415242</v>
      </c>
      <c r="F41" s="290">
        <v>205.78020443587218</v>
      </c>
      <c r="G41" s="291">
        <v>198.35517135133298</v>
      </c>
      <c r="I41" s="314" t="s">
        <v>43</v>
      </c>
      <c r="J41" s="293">
        <v>0.62853291822855262</v>
      </c>
      <c r="K41" s="293">
        <v>1.8782364033028021</v>
      </c>
      <c r="L41" s="293">
        <v>3.7213461840089002</v>
      </c>
      <c r="M41" s="293">
        <v>7.6039494039931377</v>
      </c>
      <c r="N41" s="293">
        <v>1.8782364033028021</v>
      </c>
      <c r="O41" s="293">
        <v>7.8934479646513012</v>
      </c>
      <c r="P41" s="294">
        <v>7.7671298681585732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218.21826827642613</v>
      </c>
      <c r="D43" s="290">
        <v>216.87031951557987</v>
      </c>
      <c r="E43" s="290">
        <v>214.22422072841761</v>
      </c>
      <c r="F43" s="290">
        <v>210.36318177964412</v>
      </c>
      <c r="G43" s="291">
        <v>202.63369118019219</v>
      </c>
      <c r="I43" s="314" t="s">
        <v>44</v>
      </c>
      <c r="J43" s="293">
        <v>0.6215459837275894</v>
      </c>
      <c r="K43" s="293">
        <v>1.864423889337874</v>
      </c>
      <c r="L43" s="293">
        <v>3.7340595584878677</v>
      </c>
      <c r="M43" s="293">
        <v>7.6910098244103553</v>
      </c>
      <c r="N43" s="293">
        <v>1.864423889337874</v>
      </c>
      <c r="O43" s="293">
        <v>8.0886305375915679</v>
      </c>
      <c r="P43" s="294">
        <v>8.0678692425843792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214.75180912898136</v>
      </c>
      <c r="D45" s="290">
        <v>213.75325644702437</v>
      </c>
      <c r="E45" s="290">
        <v>211.5937457484192</v>
      </c>
      <c r="F45" s="290">
        <v>208.19902967977734</v>
      </c>
      <c r="G45" s="291">
        <v>201.83282229330712</v>
      </c>
      <c r="I45" s="314" t="s">
        <v>45</v>
      </c>
      <c r="J45" s="293">
        <v>0.4671520324671441</v>
      </c>
      <c r="K45" s="293">
        <v>1.4925126304617065</v>
      </c>
      <c r="L45" s="293">
        <v>3.1473631069667274</v>
      </c>
      <c r="M45" s="293">
        <v>6.4008354483098495</v>
      </c>
      <c r="N45" s="293">
        <v>1.4925126304617065</v>
      </c>
      <c r="O45" s="293">
        <v>7.4284919055270349</v>
      </c>
      <c r="P45" s="294">
        <v>7.6979821142313609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212.92997862717579</v>
      </c>
      <c r="D47" s="301">
        <v>211.75216755562062</v>
      </c>
      <c r="E47" s="301">
        <v>209.46294731521479</v>
      </c>
      <c r="F47" s="301">
        <v>205.93805466685032</v>
      </c>
      <c r="G47" s="302">
        <v>198.73035729277549</v>
      </c>
      <c r="I47" s="318" t="s">
        <v>57</v>
      </c>
      <c r="J47" s="304">
        <v>0.55622149475555993</v>
      </c>
      <c r="K47" s="304">
        <v>1.6552002902659346</v>
      </c>
      <c r="L47" s="304">
        <v>3.3951587877415035</v>
      </c>
      <c r="M47" s="304">
        <v>7.1451697304005579</v>
      </c>
      <c r="N47" s="304">
        <v>1.6552002902659346</v>
      </c>
      <c r="O47" s="304">
        <v>7.6823181687781128</v>
      </c>
      <c r="P47" s="305">
        <v>7.5145676179297682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March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5.653619446420528</v>
      </c>
      <c r="D56" s="290">
        <v>5.653619446420528</v>
      </c>
      <c r="E56" s="290">
        <v>5.6953637946660729</v>
      </c>
      <c r="F56" s="290">
        <v>5.8011675437442429</v>
      </c>
      <c r="G56" s="291">
        <v>5.9071516638371335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2.6940359522864545</v>
      </c>
      <c r="D58" s="290">
        <v>2.6940359522864545</v>
      </c>
      <c r="E58" s="290">
        <v>2.7139277713315919</v>
      </c>
      <c r="F58" s="290">
        <v>2.7643448725540227</v>
      </c>
      <c r="G58" s="291">
        <v>2.8148479233178056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26.780380001637109</v>
      </c>
      <c r="D60" s="290">
        <v>26.780380001637109</v>
      </c>
      <c r="E60" s="290">
        <v>26.978116959267712</v>
      </c>
      <c r="F60" s="290">
        <v>27.479294060550181</v>
      </c>
      <c r="G60" s="291">
        <v>27.981325553317831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5.6070915852205259</v>
      </c>
      <c r="D62" s="290">
        <v>5.6070915852205259</v>
      </c>
      <c r="E62" s="290">
        <v>5.6484923880153266</v>
      </c>
      <c r="F62" s="290">
        <v>5.7534253989410269</v>
      </c>
      <c r="G62" s="291">
        <v>5.2310554045917774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13.145514716461454</v>
      </c>
      <c r="D64" s="290">
        <v>13.145514716461454</v>
      </c>
      <c r="E64" s="290">
        <v>13.242576598569267</v>
      </c>
      <c r="F64" s="290">
        <v>13.48858621307285</v>
      </c>
      <c r="G64" s="291">
        <v>13.330353027248714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31.119358297973914</v>
      </c>
      <c r="D66" s="301">
        <v>31.119358297973914</v>
      </c>
      <c r="E66" s="301">
        <v>30.721522488150026</v>
      </c>
      <c r="F66" s="301">
        <v>29.713181911137671</v>
      </c>
      <c r="G66" s="302">
        <v>29.735266427686728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March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2.6006649453534432</v>
      </c>
      <c r="D74" s="290">
        <v>2.6006649453534432</v>
      </c>
      <c r="E74" s="290">
        <v>2.6006649453534432</v>
      </c>
      <c r="F74" s="290">
        <v>2.6006649453534432</v>
      </c>
      <c r="G74" s="291">
        <v>2.6006649453534432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2.4515727165806735</v>
      </c>
      <c r="D76" s="290">
        <v>2.4515727165806735</v>
      </c>
      <c r="E76" s="290">
        <v>2.4515727165806735</v>
      </c>
      <c r="F76" s="290">
        <v>2.4515727165806735</v>
      </c>
      <c r="G76" s="291">
        <v>2.4515727165806735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48.51712176963256</v>
      </c>
      <c r="D78" s="290">
        <v>48.51712176963256</v>
      </c>
      <c r="E78" s="290">
        <v>48.51712176963256</v>
      </c>
      <c r="F78" s="290">
        <v>48.51712176963256</v>
      </c>
      <c r="G78" s="291">
        <v>48.51712176963256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2.5792621292014415</v>
      </c>
      <c r="D80" s="290">
        <v>2.5792621292014415</v>
      </c>
      <c r="E80" s="290">
        <v>2.5792621292014415</v>
      </c>
      <c r="F80" s="290">
        <v>2.5792621292014415</v>
      </c>
      <c r="G80" s="291">
        <v>2.5792621292014415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11.962418391979924</v>
      </c>
      <c r="D82" s="290">
        <v>11.962418391979924</v>
      </c>
      <c r="E82" s="290">
        <v>11.962418391979924</v>
      </c>
      <c r="F82" s="290">
        <v>11.962418391979924</v>
      </c>
      <c r="G82" s="291">
        <v>11.962418391979924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56.377904116496076</v>
      </c>
      <c r="D84" s="290">
        <v>56.377904116496076</v>
      </c>
      <c r="E84" s="290">
        <v>56.377904116496076</v>
      </c>
      <c r="F84" s="290">
        <v>56.377904116496076</v>
      </c>
      <c r="G84" s="291">
        <v>56.377904116496076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124.6389440692441</v>
      </c>
      <c r="D86" s="301">
        <v>124.6389440692441</v>
      </c>
      <c r="E86" s="301">
        <v>124.6389440692441</v>
      </c>
      <c r="F86" s="301">
        <v>124.6389440692441</v>
      </c>
      <c r="G86" s="302">
        <v>124.6389440692441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19" t="s">
        <v>46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 t="s">
        <v>8</v>
      </c>
      <c r="P2" s="435" t="s">
        <v>8</v>
      </c>
      <c r="Q2" s="435"/>
      <c r="R2" s="61"/>
    </row>
    <row r="3" spans="2:18" ht="14.25" thickBot="1"/>
    <row r="4" spans="2:18" ht="15" customHeight="1" thickBot="1">
      <c r="B4" s="482" t="str">
        <f>"IJG Money Market Index [average returns] - "&amp; TEXT(Map!$N$16, " mmmm yyyy")</f>
        <v>IJG Money Market Index [average returns] -  March 2020</v>
      </c>
      <c r="C4" s="483"/>
      <c r="D4" s="483"/>
      <c r="E4" s="483"/>
      <c r="F4" s="483"/>
      <c r="G4" s="484"/>
      <c r="H4" s="68"/>
      <c r="I4" s="485" t="str">
        <f>"IJG Money Market Index Performance [average returns, %] - "&amp; TEXT(Map!$N$16, " mmmm yyyy")</f>
        <v>IJG Money Market Index Performance [average returns, %] -  March 2020</v>
      </c>
      <c r="J4" s="486"/>
      <c r="K4" s="486"/>
      <c r="L4" s="486"/>
      <c r="M4" s="486"/>
      <c r="N4" s="486"/>
      <c r="O4" s="486"/>
      <c r="P4" s="486"/>
      <c r="Q4" s="487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148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499.33326528975056</v>
      </c>
      <c r="D7" s="337">
        <v>496.37390089945097</v>
      </c>
      <c r="E7" s="337">
        <v>490.43128847571501</v>
      </c>
      <c r="F7" s="337">
        <v>481.60818045375993</v>
      </c>
      <c r="G7" s="338">
        <v>463.86478508057832</v>
      </c>
      <c r="H7" s="167"/>
      <c r="I7" s="187" t="s">
        <v>38</v>
      </c>
      <c r="J7" s="337">
        <v>0.59619661407199764</v>
      </c>
      <c r="K7" s="337">
        <v>1.8151323178631884</v>
      </c>
      <c r="L7" s="337">
        <v>3.6803952996169009</v>
      </c>
      <c r="M7" s="337">
        <v>7.6462972292693054</v>
      </c>
      <c r="N7" s="337">
        <v>1.8151323178631884</v>
      </c>
      <c r="O7" s="337">
        <v>7.9564488734726213</v>
      </c>
      <c r="P7" s="337">
        <v>7.7128573355262464</v>
      </c>
      <c r="Q7" s="338">
        <v>6.8235421607713898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380.75654023347943</v>
      </c>
      <c r="D9" s="337">
        <v>379.15902306242288</v>
      </c>
      <c r="E9" s="337">
        <v>375.72637405660993</v>
      </c>
      <c r="F9" s="337">
        <v>370.64674773285964</v>
      </c>
      <c r="G9" s="338">
        <v>360.4024657089829</v>
      </c>
      <c r="H9" s="167"/>
      <c r="I9" s="187" t="s">
        <v>39</v>
      </c>
      <c r="J9" s="337">
        <v>0.42133170355636018</v>
      </c>
      <c r="K9" s="337">
        <v>1.3387844251017578</v>
      </c>
      <c r="L9" s="337">
        <v>2.7276085821495766</v>
      </c>
      <c r="M9" s="337">
        <v>5.6475958022251804</v>
      </c>
      <c r="N9" s="337">
        <v>1.3387844251017578</v>
      </c>
      <c r="O9" s="337">
        <v>5.6262040342267561</v>
      </c>
      <c r="P9" s="337">
        <v>5.3123302278380358</v>
      </c>
      <c r="Q9" s="338">
        <v>5.0743968890984759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487.13316535364999</v>
      </c>
      <c r="D11" s="337">
        <v>484.13476264388913</v>
      </c>
      <c r="E11" s="337">
        <v>478.18715321829654</v>
      </c>
      <c r="F11" s="337">
        <v>469.7664999770667</v>
      </c>
      <c r="G11" s="338">
        <v>452.78421723825619</v>
      </c>
      <c r="H11" s="167"/>
      <c r="I11" s="187" t="s">
        <v>43</v>
      </c>
      <c r="J11" s="337">
        <v>0.61933224819188393</v>
      </c>
      <c r="K11" s="337">
        <v>1.8708181671433399</v>
      </c>
      <c r="L11" s="337">
        <v>3.6968718240724119</v>
      </c>
      <c r="M11" s="337">
        <v>7.5861628580837337</v>
      </c>
      <c r="N11" s="337">
        <v>1.8708181671433399</v>
      </c>
      <c r="O11" s="337">
        <v>7.8853463040835292</v>
      </c>
      <c r="P11" s="337">
        <v>7.7242212306652736</v>
      </c>
      <c r="Q11" s="338">
        <v>6.7970976056669352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510.99485955678654</v>
      </c>
      <c r="D13" s="337">
        <v>507.89175808464739</v>
      </c>
      <c r="E13" s="337">
        <v>501.77207999977463</v>
      </c>
      <c r="F13" s="337">
        <v>492.76069992223353</v>
      </c>
      <c r="G13" s="338">
        <v>474.33624159262871</v>
      </c>
      <c r="H13" s="167"/>
      <c r="I13" s="187" t="s">
        <v>44</v>
      </c>
      <c r="J13" s="337">
        <v>0.61097693017140298</v>
      </c>
      <c r="K13" s="337">
        <v>1.8380415978936249</v>
      </c>
      <c r="L13" s="337">
        <v>3.7004086643741552</v>
      </c>
      <c r="M13" s="337">
        <v>7.7284033454987577</v>
      </c>
      <c r="N13" s="337">
        <v>1.8380415978936249</v>
      </c>
      <c r="O13" s="337">
        <v>8.1220625344645025</v>
      </c>
      <c r="P13" s="337">
        <v>7.9951018283081821</v>
      </c>
      <c r="Q13" s="338">
        <v>7.0386732531767082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539.89644113360794</v>
      </c>
      <c r="D15" s="337">
        <v>536.56163945730304</v>
      </c>
      <c r="E15" s="337">
        <v>529.86818314391667</v>
      </c>
      <c r="F15" s="337">
        <v>519.81805518571218</v>
      </c>
      <c r="G15" s="338">
        <v>499.74251271873715</v>
      </c>
      <c r="H15" s="167"/>
      <c r="I15" s="187" t="s">
        <v>45</v>
      </c>
      <c r="J15" s="337">
        <v>0.62151324863213286</v>
      </c>
      <c r="K15" s="337">
        <v>1.8925948582512842</v>
      </c>
      <c r="L15" s="337">
        <v>3.8625795598274282</v>
      </c>
      <c r="M15" s="337">
        <v>8.0349234641700527</v>
      </c>
      <c r="N15" s="337">
        <v>1.8925948582512842</v>
      </c>
      <c r="O15" s="337">
        <v>8.3942465994196738</v>
      </c>
      <c r="P15" s="337">
        <v>8.114496694941753</v>
      </c>
      <c r="Q15" s="338">
        <v>7.1206111762599278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2" t="str">
        <f>"IJG Money Market Index Weights [%] - "&amp; TEXT(Map!$N$16, " mmmm yyyy")</f>
        <v>IJG Money Market Index Weights [%] -  March 2020</v>
      </c>
      <c r="C19" s="483"/>
      <c r="D19" s="483"/>
      <c r="E19" s="483"/>
      <c r="F19" s="483"/>
      <c r="G19" s="484"/>
      <c r="I19" s="482" t="str">
        <f>"IJG Money Market Index Performance [single-month returns, %] - "&amp; TEXT(Map!$N$16, " mmmm yyyy")</f>
        <v>IJG Money Market Index Performance [single-month returns, %] -  March 2020</v>
      </c>
      <c r="J19" s="483"/>
      <c r="K19" s="483"/>
      <c r="L19" s="483"/>
      <c r="M19" s="483"/>
      <c r="N19" s="483"/>
      <c r="O19" s="483"/>
      <c r="P19" s="483"/>
      <c r="Q19" s="484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148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0.58275170158952339</v>
      </c>
      <c r="K22" s="337">
        <v>1.794845551611135</v>
      </c>
      <c r="L22" s="337">
        <v>3.6175763728974575</v>
      </c>
      <c r="M22" s="337">
        <v>7.4394549411738398</v>
      </c>
      <c r="N22" s="337">
        <v>1.794845551611135</v>
      </c>
      <c r="O22" s="337">
        <v>7.7820789679111435</v>
      </c>
      <c r="P22" s="337">
        <v>7.7692673018757263</v>
      </c>
      <c r="Q22" s="338">
        <v>6.8150116309356745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11.300503868831079</v>
      </c>
      <c r="D24" s="337">
        <v>11.300503868831079</v>
      </c>
      <c r="E24" s="337">
        <v>9.6165933375235699</v>
      </c>
      <c r="F24" s="337">
        <v>9.6737603360651701</v>
      </c>
      <c r="G24" s="338">
        <v>10.077955953404274</v>
      </c>
      <c r="H24" s="167"/>
      <c r="I24" s="172" t="s">
        <v>39</v>
      </c>
      <c r="J24" s="337">
        <v>0.42133170355636018</v>
      </c>
      <c r="K24" s="337">
        <v>1.3387844251017578</v>
      </c>
      <c r="L24" s="337">
        <v>2.7276085821495766</v>
      </c>
      <c r="M24" s="337">
        <v>5.6475958022251804</v>
      </c>
      <c r="N24" s="337">
        <v>1.3387844251017578</v>
      </c>
      <c r="O24" s="337">
        <v>5.6262040342267561</v>
      </c>
      <c r="P24" s="337">
        <v>5.3123302278380358</v>
      </c>
      <c r="Q24" s="338">
        <v>5.0743968890984759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21.914822317555107</v>
      </c>
      <c r="D26" s="337">
        <v>21.914822317555107</v>
      </c>
      <c r="E26" s="337">
        <v>22.54556882463859</v>
      </c>
      <c r="F26" s="337">
        <v>22.679593676775006</v>
      </c>
      <c r="G26" s="338">
        <v>22.931101033155159</v>
      </c>
      <c r="H26" s="167"/>
      <c r="I26" s="172" t="s">
        <v>43</v>
      </c>
      <c r="J26" s="337">
        <v>0.61305734952148416</v>
      </c>
      <c r="K26" s="337">
        <v>1.8695253716190408</v>
      </c>
      <c r="L26" s="337">
        <v>3.7217168217151597</v>
      </c>
      <c r="M26" s="337">
        <v>7.566754232868278</v>
      </c>
      <c r="N26" s="337">
        <v>1.8695253716190408</v>
      </c>
      <c r="O26" s="337">
        <v>7.8458542495428496</v>
      </c>
      <c r="P26" s="337">
        <v>7.7491679610461661</v>
      </c>
      <c r="Q26" s="338">
        <v>6.8001426205917648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51.784673813613821</v>
      </c>
      <c r="D28" s="337">
        <v>51.784673813613821</v>
      </c>
      <c r="E28" s="337">
        <v>52.837837837837832</v>
      </c>
      <c r="F28" s="337">
        <v>52.646645987159815</v>
      </c>
      <c r="G28" s="338">
        <v>51.990943013440571</v>
      </c>
      <c r="H28" s="167"/>
      <c r="I28" s="172" t="s">
        <v>44</v>
      </c>
      <c r="J28" s="337">
        <v>0.60023228368837334</v>
      </c>
      <c r="K28" s="337">
        <v>1.8580449958829348</v>
      </c>
      <c r="L28" s="337">
        <v>3.7222886660768228</v>
      </c>
      <c r="M28" s="337">
        <v>7.6227049608962316</v>
      </c>
      <c r="N28" s="337">
        <v>1.8580449958829348</v>
      </c>
      <c r="O28" s="337">
        <v>7.9996153363793399</v>
      </c>
      <c r="P28" s="337">
        <v>8.033445714733789</v>
      </c>
      <c r="Q28" s="338">
        <v>7.0400885942781599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0.60332900188126981</v>
      </c>
      <c r="K30" s="337">
        <v>1.8499747005046752</v>
      </c>
      <c r="L30" s="337">
        <v>3.7408552908314352</v>
      </c>
      <c r="M30" s="337">
        <v>7.7181826327009651</v>
      </c>
      <c r="N30" s="337">
        <v>1.8499747005046752</v>
      </c>
      <c r="O30" s="337">
        <v>8.1457795704013911</v>
      </c>
      <c r="P30" s="337">
        <v>8.2067674544803673</v>
      </c>
      <c r="Q30" s="338">
        <v>7.1104366687955389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2" t="str">
        <f>"IJG Money Market Index [single-month returns] - "&amp; TEXT(Map!$N$16, " mmmm yyyy")</f>
        <v>IJG Money Market Index [single-month returns] -  March 2020</v>
      </c>
      <c r="C32" s="483"/>
      <c r="D32" s="483"/>
      <c r="E32" s="483"/>
      <c r="F32" s="483"/>
      <c r="G32" s="484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492.61320904373144</v>
      </c>
      <c r="D35" s="337">
        <v>489.75912938355873</v>
      </c>
      <c r="E35" s="337">
        <v>483.92745858037671</v>
      </c>
      <c r="F35" s="337">
        <v>475.4147185135098</v>
      </c>
      <c r="G35" s="338">
        <v>458.5030790722563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380.75654023347943</v>
      </c>
      <c r="D37" s="337">
        <v>379.15902306242288</v>
      </c>
      <c r="E37" s="337">
        <v>375.72637405660993</v>
      </c>
      <c r="F37" s="337">
        <v>370.64674773285964</v>
      </c>
      <c r="G37" s="338">
        <v>360.4024657089829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485.36911146682979</v>
      </c>
      <c r="D39" s="337">
        <v>482.41165138307787</v>
      </c>
      <c r="E39" s="337">
        <v>476.46154205215737</v>
      </c>
      <c r="F39" s="337">
        <v>467.95321784069529</v>
      </c>
      <c r="G39" s="338">
        <v>451.22595259876266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505.91209234756849</v>
      </c>
      <c r="D41" s="337">
        <v>502.89356283086693</v>
      </c>
      <c r="E41" s="337">
        <v>496.68348962324706</v>
      </c>
      <c r="F41" s="337">
        <v>487.75639146982201</v>
      </c>
      <c r="G41" s="338">
        <v>470.07933180213894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528.88701895079646</v>
      </c>
      <c r="D43" s="337">
        <v>525.71522652188412</v>
      </c>
      <c r="E43" s="337">
        <v>519.28046178314446</v>
      </c>
      <c r="F43" s="337">
        <v>509.81555672361918</v>
      </c>
      <c r="G43" s="338">
        <v>490.99140555889539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31" sqref="B31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19" t="s">
        <v>63</v>
      </c>
      <c r="C2" s="419"/>
      <c r="D2" s="419"/>
      <c r="E2" s="26"/>
      <c r="F2" s="26"/>
      <c r="G2" s="26"/>
      <c r="H2" s="26"/>
      <c r="I2" s="26"/>
      <c r="J2" s="26"/>
      <c r="K2" s="491" t="s">
        <v>8</v>
      </c>
      <c r="L2" s="491"/>
      <c r="O2" s="56"/>
      <c r="S2" s="56"/>
      <c r="U2" s="86">
        <f>Map!$N$16</f>
        <v>43921</v>
      </c>
    </row>
    <row r="3" spans="2:21" ht="14.25" thickBot="1"/>
    <row r="4" spans="2:21" ht="15" customHeight="1">
      <c r="B4" s="447" t="str">
        <f>"Namibian vs South African Yield Curve - "&amp; TEXT(Map!$N$16, " mmmm yyyy")</f>
        <v>Namibian vs South African Yield Curve -  March 2020</v>
      </c>
      <c r="C4" s="448"/>
      <c r="D4" s="448"/>
      <c r="E4" s="448"/>
      <c r="F4" s="449"/>
      <c r="G4" s="347"/>
      <c r="H4" s="488" t="s">
        <v>127</v>
      </c>
      <c r="I4" s="489"/>
      <c r="J4" s="489"/>
      <c r="K4" s="489"/>
      <c r="L4" s="490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119</v>
      </c>
      <c r="C33" s="379" t="s">
        <v>147</v>
      </c>
      <c r="D33" s="380">
        <v>43936</v>
      </c>
      <c r="E33" s="381">
        <v>8.2500000000000004E-2</v>
      </c>
      <c r="F33" s="382">
        <v>3.9637765680349345E-2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89</v>
      </c>
      <c r="C34" s="379" t="s">
        <v>122</v>
      </c>
      <c r="D34" s="380">
        <v>44484</v>
      </c>
      <c r="E34" s="381">
        <v>7.7499999999999999E-2</v>
      </c>
      <c r="F34" s="382">
        <v>1.3764872792941434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120</v>
      </c>
      <c r="C35" s="379" t="s">
        <v>122</v>
      </c>
      <c r="D35" s="380">
        <v>44576</v>
      </c>
      <c r="E35" s="381">
        <v>8.7499999999999994E-2</v>
      </c>
      <c r="F35" s="382">
        <v>1.6063059910678932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141</v>
      </c>
      <c r="C36" s="379" t="s">
        <v>122</v>
      </c>
      <c r="D36" s="380">
        <v>45214</v>
      </c>
      <c r="E36" s="381">
        <v>8.8499999999999995E-2</v>
      </c>
      <c r="F36" s="382">
        <v>2.8693405525615043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75</v>
      </c>
      <c r="C37" s="379" t="s">
        <v>76</v>
      </c>
      <c r="D37" s="380">
        <v>45580</v>
      </c>
      <c r="E37" s="381">
        <v>0.105</v>
      </c>
      <c r="F37" s="382">
        <v>3.3907244801587475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112</v>
      </c>
      <c r="C38" s="379" t="s">
        <v>76</v>
      </c>
      <c r="D38" s="380">
        <v>45762</v>
      </c>
      <c r="E38" s="381">
        <v>8.5000000000000006E-2</v>
      </c>
      <c r="F38" s="382">
        <v>3.8106993838136134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4.8988148263631217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136</v>
      </c>
      <c r="D40" s="380">
        <v>47498</v>
      </c>
      <c r="E40" s="381">
        <v>0.08</v>
      </c>
      <c r="F40" s="382">
        <v>6.0758986903312868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6.188020408353208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137</v>
      </c>
      <c r="D42" s="380">
        <v>49505</v>
      </c>
      <c r="E42" s="381">
        <v>9.5000000000000001E-2</v>
      </c>
      <c r="F42" s="382">
        <v>6.7883320541080439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6.9513225045463862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6.8967961560360465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145</v>
      </c>
      <c r="C45" s="379" t="s">
        <v>123</v>
      </c>
      <c r="D45" s="380">
        <v>52427</v>
      </c>
      <c r="E45" s="381">
        <v>0.1</v>
      </c>
      <c r="F45" s="382">
        <v>7.0476928339872202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121</v>
      </c>
      <c r="C46" s="379" t="s">
        <v>123</v>
      </c>
      <c r="D46" s="380">
        <v>53158</v>
      </c>
      <c r="E46" s="381">
        <v>9.8500000000000004E-2</v>
      </c>
      <c r="F46" s="382">
        <v>7.3011238165635133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146</v>
      </c>
      <c r="C47" s="384" t="s">
        <v>123</v>
      </c>
      <c r="D47" s="384">
        <v>54984</v>
      </c>
      <c r="E47" s="385">
        <v>0.10249999999999999</v>
      </c>
      <c r="F47" s="386">
        <v>7.0174561310102739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C49" s="27"/>
      <c r="D49" s="27"/>
      <c r="E49" s="27"/>
      <c r="F49" s="27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research</cp:lastModifiedBy>
  <cp:lastPrinted>2012-01-05T09:39:11Z</cp:lastPrinted>
  <dcterms:created xsi:type="dcterms:W3CDTF">2010-10-15T13:05:00Z</dcterms:created>
  <dcterms:modified xsi:type="dcterms:W3CDTF">2020-04-01T09:06:54Z</dcterms:modified>
</cp:coreProperties>
</file>