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xr:revisionPtr revIDLastSave="0" documentId="13_ncr:1_{0050795A-0E9F-4D01-85FE-3A5E09BCDFD1}" xr6:coauthVersionLast="45" xr6:coauthVersionMax="45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Returns'!$B$2:$I$70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7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F24" i="6" l="1"/>
  <c r="O13" i="10"/>
  <c r="E32" i="4"/>
  <c r="J32" i="4" l="1"/>
  <c r="K24" i="6"/>
  <c r="T13" i="10"/>
  <c r="M13" i="10"/>
  <c r="C32" i="4"/>
  <c r="D24" i="6"/>
  <c r="R13" i="10"/>
  <c r="I24" i="6"/>
  <c r="H32" i="4"/>
  <c r="F32" i="4"/>
  <c r="P13" i="10"/>
  <c r="G24" i="6"/>
  <c r="E24" i="6"/>
  <c r="D32" i="4"/>
  <c r="N13" i="10"/>
  <c r="S13" i="10"/>
  <c r="J24" i="6"/>
  <c r="I32" i="4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D50" i="2" l="1"/>
  <c r="E6" i="6"/>
  <c r="F50" i="2"/>
  <c r="H6" i="6"/>
  <c r="E8" i="6"/>
  <c r="D49" i="2"/>
  <c r="C50" i="2"/>
  <c r="D6" i="6"/>
  <c r="K8" i="6"/>
  <c r="I49" i="2"/>
  <c r="G49" i="2"/>
  <c r="I8" i="6"/>
  <c r="H50" i="2"/>
  <c r="J6" i="6"/>
  <c r="F49" i="2"/>
  <c r="H8" i="6"/>
  <c r="G8" i="6"/>
  <c r="E49" i="2"/>
  <c r="D8" i="6"/>
  <c r="C49" i="2"/>
  <c r="H49" i="2"/>
  <c r="J8" i="6"/>
  <c r="F26" i="6"/>
  <c r="I26" i="6"/>
  <c r="K26" i="6"/>
  <c r="I50" i="2" l="1"/>
  <c r="K6" i="6"/>
  <c r="E50" i="2"/>
  <c r="G6" i="6"/>
  <c r="G50" i="2"/>
  <c r="I6" i="6"/>
  <c r="I52" i="2" l="1"/>
  <c r="G52" i="2"/>
  <c r="F52" i="2"/>
  <c r="E52" i="2"/>
  <c r="D52" i="2"/>
  <c r="C52" i="2"/>
  <c r="H52" i="2"/>
  <c r="M11" i="10" l="1"/>
  <c r="C30" i="4"/>
  <c r="C11" i="4"/>
  <c r="C11" i="10"/>
  <c r="R11" i="10"/>
  <c r="H30" i="4"/>
  <c r="R7" i="10"/>
  <c r="H26" i="4"/>
  <c r="H9" i="4"/>
  <c r="H9" i="10"/>
  <c r="G28" i="4"/>
  <c r="Q9" i="10"/>
  <c r="G26" i="4"/>
  <c r="Q7" i="10"/>
  <c r="G11" i="4"/>
  <c r="G11" i="10"/>
  <c r="G9" i="10"/>
  <c r="G9" i="4"/>
  <c r="G7" i="4"/>
  <c r="F51" i="2"/>
  <c r="G7" i="10"/>
  <c r="F30" i="4"/>
  <c r="P11" i="10"/>
  <c r="P9" i="10"/>
  <c r="F28" i="4"/>
  <c r="P7" i="10"/>
  <c r="F26" i="4"/>
  <c r="F11" i="10"/>
  <c r="F11" i="4"/>
  <c r="F9" i="10"/>
  <c r="F9" i="4"/>
  <c r="E51" i="2"/>
  <c r="F7" i="10"/>
  <c r="F7" i="4"/>
  <c r="C28" i="4"/>
  <c r="M9" i="10"/>
  <c r="C51" i="2"/>
  <c r="C7" i="4"/>
  <c r="C7" i="10"/>
  <c r="H28" i="4"/>
  <c r="R9" i="10"/>
  <c r="H11" i="10"/>
  <c r="H11" i="4"/>
  <c r="G51" i="2"/>
  <c r="H7" i="10"/>
  <c r="H7" i="4"/>
  <c r="Q11" i="10"/>
  <c r="G30" i="4"/>
  <c r="O11" i="10"/>
  <c r="E30" i="4"/>
  <c r="E28" i="4"/>
  <c r="O9" i="10"/>
  <c r="E26" i="4"/>
  <c r="O7" i="10"/>
  <c r="E11" i="4"/>
  <c r="E11" i="10"/>
  <c r="E9" i="4"/>
  <c r="E9" i="10"/>
  <c r="E7" i="4"/>
  <c r="E7" i="10"/>
  <c r="D30" i="4"/>
  <c r="N11" i="10"/>
  <c r="D28" i="4"/>
  <c r="N9" i="10"/>
  <c r="N7" i="10"/>
  <c r="D26" i="4"/>
  <c r="D11" i="4"/>
  <c r="D11" i="10"/>
  <c r="D9" i="4"/>
  <c r="D9" i="10"/>
  <c r="D7" i="4"/>
  <c r="D7" i="10"/>
  <c r="D51" i="2"/>
  <c r="M7" i="10"/>
  <c r="C26" i="4"/>
  <c r="C9" i="4"/>
  <c r="C9" i="10"/>
  <c r="J30" i="4"/>
  <c r="T11" i="10"/>
  <c r="J28" i="4"/>
  <c r="T9" i="10"/>
  <c r="J26" i="4"/>
  <c r="T7" i="10"/>
  <c r="J11" i="10"/>
  <c r="J11" i="4"/>
  <c r="J9" i="10"/>
  <c r="J9" i="4"/>
  <c r="I51" i="2"/>
  <c r="J7" i="4"/>
  <c r="J7" i="10"/>
  <c r="I30" i="4"/>
  <c r="S11" i="10"/>
  <c r="I28" i="4"/>
  <c r="S9" i="10"/>
  <c r="S7" i="10"/>
  <c r="I26" i="4"/>
  <c r="I11" i="10"/>
  <c r="I11" i="4"/>
  <c r="I9" i="10"/>
  <c r="I9" i="4"/>
  <c r="H51" i="2"/>
  <c r="I7" i="10"/>
  <c r="I7" i="4"/>
</calcChain>
</file>

<file path=xl/sharedStrings.xml><?xml version="1.0" encoding="utf-8"?>
<sst xmlns="http://schemas.openxmlformats.org/spreadsheetml/2006/main" count="42495" uniqueCount="220">
  <si>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</si>
  <si>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</si>
  <si>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</si>
  <si>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</si>
  <si>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</si>
  <si>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</si>
  <si>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</si>
  <si>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</si>
  <si>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</si>
  <si>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</si>
  <si>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</si>
  <si>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</si>
  <si>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</si>
  <si>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</si>
  <si>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</si>
  <si>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</si>
  <si>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</si>
  <si>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</si>
  <si>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</si>
  <si>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</si>
  <si>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</si>
  <si>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</si>
  <si>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</si>
  <si>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</si>
  <si>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</si>
  <si>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</si>
  <si>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</si>
  <si>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</si>
  <si>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</si>
  <si>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</si>
  <si>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</si>
  <si>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</si>
  <si>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</si>
  <si>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</si>
  <si>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</si>
  <si>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</si>
  <si>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</si>
  <si>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</si>
  <si>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</si>
  <si>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</si>
  <si>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</si>
  <si>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</si>
  <si>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</si>
  <si>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</si>
  <si>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</si>
  <si>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</si>
  <si>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</si>
  <si>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</si>
  <si>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</si>
  <si>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</si>
  <si>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</si>
  <si>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</si>
  <si>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</si>
  <si>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</si>
  <si>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</si>
  <si>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</si>
  <si>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</si>
  <si>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</si>
  <si>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</si>
  <si>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</si>
  <si>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</si>
  <si>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</si>
  <si>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</si>
  <si>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</si>
  <si>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</si>
  <si>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</si>
  <si>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</si>
  <si>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</si>
  <si>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</si>
  <si>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</si>
  <si>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</si>
  <si>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</si>
  <si>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</si>
  <si>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</si>
  <si>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</si>
  <si>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</si>
  <si>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</si>
  <si>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</si>
  <si>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</si>
  <si>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</si>
  <si>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</si>
  <si>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</si>
  <si>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</si>
  <si>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</si>
  <si>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</si>
  <si>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</si>
  <si>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</si>
  <si>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</si>
  <si>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</si>
  <si>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</si>
  <si>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</si>
  <si>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</si>
  <si>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</si>
  <si>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</si>
  <si>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</si>
  <si>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</si>
  <si>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</si>
  <si>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</si>
  <si>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</si>
  <si>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</si>
  <si>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</si>
  <si>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</si>
  <si>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</si>
  <si>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</si>
  <si>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</si>
  <si>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</si>
  <si>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</si>
  <si>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</si>
  <si>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</si>
  <si>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</si>
  <si>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</si>
  <si>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</si>
  <si>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</si>
  <si>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</si>
  <si>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</si>
  <si>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</si>
  <si>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</si>
  <si>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</si>
  <si>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</si>
  <si>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GC20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</si>
  <si>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</si>
  <si>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</si>
  <si>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</si>
  <si>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</si>
  <si>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</si>
  <si>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</si>
  <si>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</si>
  <si>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</si>
  <si>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</si>
  <si>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</si>
  <si>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</si>
  <si>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</si>
  <si>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 xml:space="preserve"> 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</si>
  <si>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</si>
  <si>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</si>
  <si>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</si>
  <si>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</si>
  <si>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</si>
  <si>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</si>
  <si>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</si>
  <si>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</si>
  <si>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</si>
  <si>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</si>
  <si>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</si>
  <si>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</si>
  <si>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</si>
  <si>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</si>
  <si>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GT364/26Apr19</t>
  </si>
  <si>
    <t>10 years *</t>
  </si>
  <si>
    <t>BWFK22</t>
  </si>
  <si>
    <t>BWFH22</t>
  </si>
  <si>
    <t>NMP20</t>
  </si>
  <si>
    <t>BWFi23</t>
  </si>
  <si>
    <t>BW25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</si>
  <si>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</si>
  <si>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</si>
  <si>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</si>
  <si>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</si>
  <si>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</si>
  <si>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</si>
  <si>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</si>
  <si>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</si>
  <si>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</si>
  <si>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</si>
  <si>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</si>
  <si>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</si>
  <si>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</si>
  <si>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</si>
  <si>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</si>
  <si>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</si>
  <si>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</si>
  <si>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</si>
  <si>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</si>
  <si>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</si>
  <si>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</si>
  <si>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</si>
  <si>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</si>
  <si>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</si>
  <si>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</si>
  <si>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</si>
  <si>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ARO</t>
  </si>
  <si>
    <t>CMB</t>
  </si>
  <si>
    <t>IVD</t>
  </si>
  <si>
    <t>KFS</t>
  </si>
  <si>
    <t>PNH</t>
  </si>
  <si>
    <t>SILP</t>
  </si>
  <si>
    <t>TAD</t>
  </si>
  <si>
    <t>TUC*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</si>
  <si>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</si>
  <si>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</si>
  <si>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</si>
  <si>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</si>
  <si>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</si>
  <si>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</si>
  <si>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</si>
  <si>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</si>
  <si>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</si>
  <si>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</si>
  <si>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</si>
  <si>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</si>
  <si>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</si>
  <si>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</si>
  <si>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</si>
  <si>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</si>
  <si>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</si>
  <si>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</si>
  <si>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</si>
  <si>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</si>
  <si>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</si>
  <si>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</si>
  <si>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</si>
  <si>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</si>
  <si>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</si>
  <si>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</si>
  <si>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</si>
  <si>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</si>
  <si>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</si>
  <si>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</si>
  <si>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</si>
  <si>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1146.91 points at the end of February,  down from 1239.95 points in January, losing 7.5% m/m on a total return basis in February compared to a 5.0% m/m decrease in January. The NSX Local Index decreased 1.5% m/m compared to a 1.2% m/m increase in January. Over the last 12 months the NSX Overall Index returned -12.0% against 1.0% for the Local Index. The best performing share on the NSX in February was B2Gold Corporation, gaining 11.4%, while Trustco Group Holdings Limited  was the worst performer, dropping -42.9%.
The IJG All Bond Index (including Corporate Bonds) fell 0.60% m/m in February after a 1.41% m/m increase in January. Namibian bond premiums relative to SA yields generally increased in February. The GC20 premium was unchanged at -6bps ; the GC21 premium decreased by 9bps to 71bps; the GC22 premium increased by 29bps to 95bps; the GC23 premium increased by 12bps to 123bps; the GC24 premium decreased by 4bps to 47bps; the GC25 premium was unchanged at 47bps; the GC27 premium increased by 13bps to 105bps; the GC30 premium increased by 23bps to 94bps; the GC32 premium increased by 18bps to 155bps; the GC35 premium increased by 54bps to 154bps; the GC37 premium increased by 7bps to 134bps; the GC40 premium increased by 28bps to 162bps; the GC43 premium increased by 21bps to 193bps; the GC45 premium increased by 26bps to 206bps; and the GC50 premium increased by 19bps to 208bps.
The IJG Money Market Index (including NCD’s) increased 0.54% m/m in February after rising by 0.58% m/m in January.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</si>
</sst>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4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6" xfId="278" xr:uid="{00000000-0005-0000-0000-000015010000}"/>
    <cellStyle name="Comma 2 7" xfId="279" xr:uid="{00000000-0005-0000-0000-000016010000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-7.5034999999999963E-2</c:v>
                </c:pt>
                <c:pt idx="1">
                  <c:v>-1.5047000000000144E-2</c:v>
                </c:pt>
                <c:pt idx="2">
                  <c:v>-6.007473226022686E-3</c:v>
                </c:pt>
                <c:pt idx="3">
                  <c:v>5.4121227960826079E-3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-0.10447671213381737</c:v>
                </c:pt>
                <c:pt idx="1">
                  <c:v>-2.6283196632624017E-2</c:v>
                </c:pt>
                <c:pt idx="2">
                  <c:v>1.9980279339962159E-2</c:v>
                </c:pt>
                <c:pt idx="3">
                  <c:v>1.7195231414474543E-2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-0.11973953440969731</c:v>
                </c:pt>
                <c:pt idx="1">
                  <c:v>9.6626372269696947E-3</c:v>
                </c:pt>
                <c:pt idx="2">
                  <c:v>0.10056144717128902</c:v>
                </c:pt>
                <c:pt idx="3">
                  <c:v>7.391213057647672E-2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-0.12164676124499996</c:v>
                </c:pt>
                <c:pt idx="1">
                  <c:v>-2.6438966398000141E-2</c:v>
                </c:pt>
                <c:pt idx="2">
                  <c:v>7.9836038641094564E-3</c:v>
                </c:pt>
                <c:pt idx="3">
                  <c:v>1.126797508031685E-2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6.2158770758671489E-2</c:v>
                </c:pt>
                <c:pt idx="1">
                  <c:v>5.2888356253347535E-2</c:v>
                </c:pt>
                <c:pt idx="2">
                  <c:v>0.11673600607460365</c:v>
                </c:pt>
                <c:pt idx="3">
                  <c:v>7.8100065905363669E-2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3.5820062879992065E-2</c:v>
                </c:pt>
                <c:pt idx="1">
                  <c:v>0.12630730404530999</c:v>
                </c:pt>
                <c:pt idx="2">
                  <c:v>9.3522628437588295E-2</c:v>
                </c:pt>
                <c:pt idx="3">
                  <c:v>7.569206346561641E-2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8.2247410758264264E-2</c:v>
                </c:pt>
                <c:pt idx="1">
                  <c:v>0.20281938438256319</c:v>
                </c:pt>
                <c:pt idx="2">
                  <c:v>9.5252709900699659E-2</c:v>
                </c:pt>
                <c:pt idx="3">
                  <c:v>6.7773358821565655E-2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599474353370877E-2"/>
          <c:y val="0.10771889737069183"/>
          <c:w val="0.85897658973272306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8DCC4E4-0537-4571-8658-14595AD376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107-43FA-942A-C2C38151C482}"/>
                </c:ext>
              </c:extLst>
            </c:dLbl>
            <c:dLbl>
              <c:idx val="1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5FBDFB77-7DB5-4613-A1CF-0CF4182F578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3C6FCF-2331-4D74-A3EE-8704B11865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1CF9A0E-5776-49C9-92D2-466F38F1788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720557F-143B-4012-8562-111FA22170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28B6C1-7CB9-4F29-8C57-11419FBA580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86B309C-C743-454A-90D3-9DB241AE868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CFE1212-8C7B-48F1-9E75-B9AC30FFAC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57E251B-30D8-4ACF-AB33-FC60299099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D079515-D8CB-4437-96F9-67036C11E46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ADFD46B-678B-47DC-B9B0-62AFC10EBEB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DDDC475-63BF-4FF1-B7AE-7A65BA255B0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C4A9870-4CB9-4664-8F81-BAE5BCFF2B3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054BDE1-949E-4C1F-A888-C5AC5134489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685F4A6-CD4C-404C-AFA7-932CD806BC8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0.13055555555555556</c:v>
              </c:pt>
              <c:pt idx="1">
                <c:v>1.6305555555555555</c:v>
              </c:pt>
              <c:pt idx="2">
                <c:v>1.8805555555555555</c:v>
              </c:pt>
              <c:pt idx="3">
                <c:v>3.6305555555555555</c:v>
              </c:pt>
              <c:pt idx="4">
                <c:v>4.6305555555555555</c:v>
              </c:pt>
              <c:pt idx="5">
                <c:v>5.1305555555555555</c:v>
              </c:pt>
              <c:pt idx="6">
                <c:v>6.8805555555555555</c:v>
              </c:pt>
              <c:pt idx="7">
                <c:v>9.8805555555555564</c:v>
              </c:pt>
              <c:pt idx="8">
                <c:v>12.130555555555556</c:v>
              </c:pt>
              <c:pt idx="9">
                <c:v>15.380555555555556</c:v>
              </c:pt>
              <c:pt idx="10">
                <c:v>17.380555555555556</c:v>
              </c:pt>
              <c:pt idx="11">
                <c:v>20.630555555555556</c:v>
              </c:pt>
              <c:pt idx="12">
                <c:v>23.380555555555556</c:v>
              </c:pt>
              <c:pt idx="13">
                <c:v>25.380555555555556</c:v>
              </c:pt>
              <c:pt idx="14">
                <c:v>30.380555555555556</c:v>
              </c:pt>
            </c:numLit>
          </c:xVal>
          <c:yVal>
            <c:numLit>
              <c:formatCode>General</c:formatCode>
              <c:ptCount val="15"/>
              <c:pt idx="0">
                <c:v>7.08413</c:v>
              </c:pt>
              <c:pt idx="1">
                <c:v>7.242</c:v>
              </c:pt>
              <c:pt idx="2">
                <c:v>7.4850000000000003</c:v>
              </c:pt>
              <c:pt idx="3">
                <c:v>7.7649999999999997</c:v>
              </c:pt>
              <c:pt idx="4">
                <c:v>8.5699999999999985</c:v>
              </c:pt>
              <c:pt idx="5">
                <c:v>8.5649999999999995</c:v>
              </c:pt>
              <c:pt idx="6">
                <c:v>9.1499799999999993</c:v>
              </c:pt>
              <c:pt idx="7">
                <c:v>10.005000000000001</c:v>
              </c:pt>
              <c:pt idx="8">
                <c:v>10.82992</c:v>
              </c:pt>
              <c:pt idx="9">
                <c:v>11.448729999999999</c:v>
              </c:pt>
              <c:pt idx="10">
                <c:v>11.379999999999999</c:v>
              </c:pt>
              <c:pt idx="11">
                <c:v>11.721160000000001</c:v>
              </c:pt>
              <c:pt idx="12">
                <c:v>12.147</c:v>
              </c:pt>
              <c:pt idx="13">
                <c:v>12.276999999999999</c:v>
              </c:pt>
              <c:pt idx="14">
                <c:v>12.298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107-43FA-942A-C2C38151C482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D42546E-3E9D-4BE1-B01A-6F444629AA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107-43FA-942A-C2C38151C4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C65C879-FAD9-4E23-B74C-D388DB6D5A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B9B760-5C01-433E-97D5-AC332031A33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B34FBA0-3AA1-492E-8104-64031A2821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7EBCDA-ECD1-4EE7-AC93-7A2D19F6796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754F584-C5D7-4996-8FDB-37C7350E32E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24EDE22-1F39-4613-99A7-0B9A8AEC67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66C39F8-1C31-4960-8F9E-1DCBB968558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F4211A5-9AE8-49E6-9048-81170CD8D0E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2A7D93B-9C76-49D2-A243-DF1586CB2C1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7A53153-7C17-48AF-9AD5-829B3BCC9C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1874E7E-81DF-4469-B6A2-CA008E83BA4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D290ABE-B849-4DF4-9AB1-47D3B0D43E6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B8EBD32-5770-48F1-84BE-37261C8D70F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3C3924C-61BE-4833-92DB-251DF9B2ED1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107-43FA-942A-C2C38151C48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6CE497F-325F-412D-A7F8-078D9398396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107-43FA-942A-C2C38151C48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40AC9EB-DA11-4F83-A184-C97F93BCFE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7"/>
              <c:pt idx="0">
                <c:v>0.51666666666666672</c:v>
              </c:pt>
              <c:pt idx="1">
                <c:v>0.32500000000000001</c:v>
              </c:pt>
              <c:pt idx="2">
                <c:v>0.34722222222222221</c:v>
              </c:pt>
              <c:pt idx="3">
                <c:v>0.3</c:v>
              </c:pt>
              <c:pt idx="4">
                <c:v>0.15555555555555556</c:v>
              </c:pt>
              <c:pt idx="5">
                <c:v>5.4722222222222223</c:v>
              </c:pt>
              <c:pt idx="6">
                <c:v>0.40555555555555556</c:v>
              </c:pt>
              <c:pt idx="7">
                <c:v>1.1027777777777779</c:v>
              </c:pt>
              <c:pt idx="8">
                <c:v>1.675</c:v>
              </c:pt>
              <c:pt idx="9">
                <c:v>1.6305555555555555</c:v>
              </c:pt>
              <c:pt idx="10">
                <c:v>7.0861111111111112</c:v>
              </c:pt>
              <c:pt idx="11">
                <c:v>2.1555555555555554</c:v>
              </c:pt>
              <c:pt idx="12">
                <c:v>2.4722222222222223</c:v>
              </c:pt>
              <c:pt idx="13">
                <c:v>2.7305555555555556</c:v>
              </c:pt>
              <c:pt idx="14">
                <c:v>3.5861111111111112</c:v>
              </c:pt>
              <c:pt idx="15">
                <c:v>3.7666666666666666</c:v>
              </c:pt>
              <c:pt idx="16">
                <c:v>9.4250000000000007</c:v>
              </c:pt>
            </c:numLit>
          </c:xVal>
          <c:yVal>
            <c:numLit>
              <c:formatCode>General</c:formatCode>
              <c:ptCount val="17"/>
              <c:pt idx="0">
                <c:v>6.83</c:v>
              </c:pt>
              <c:pt idx="1">
                <c:v>7.3541299999999996</c:v>
              </c:pt>
              <c:pt idx="2">
                <c:v>6.4850000000000003</c:v>
              </c:pt>
              <c:pt idx="3">
                <c:v>5.6149999999999993</c:v>
              </c:pt>
              <c:pt idx="4">
                <c:v>7.15</c:v>
              </c:pt>
              <c:pt idx="5">
                <c:v>7.6000000000000005</c:v>
              </c:pt>
              <c:pt idx="6">
                <c:v>6.48</c:v>
              </c:pt>
              <c:pt idx="7">
                <c:v>6.6920000000000011</c:v>
              </c:pt>
              <c:pt idx="8">
                <c:v>8.0350000000000001</c:v>
              </c:pt>
              <c:pt idx="9">
                <c:v>8.1470000000000002</c:v>
              </c:pt>
              <c:pt idx="10">
                <c:v>8.1850000000000005</c:v>
              </c:pt>
              <c:pt idx="11">
                <c:v>8.3849999999999998</c:v>
              </c:pt>
              <c:pt idx="12">
                <c:v>8.0350000000000001</c:v>
              </c:pt>
              <c:pt idx="13">
                <c:v>8.0749999999999993</c:v>
              </c:pt>
              <c:pt idx="14">
                <c:v>7.8350000000000009</c:v>
              </c:pt>
              <c:pt idx="15">
                <c:v>7.1850000000000005</c:v>
              </c:pt>
              <c:pt idx="16">
                <c:v>9.4899999999999984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{"BWFh19","FNBX19","SBKN24","NMP19N","NWC20","BW25","NMP20","IFC21","FNBX21","BWRj21","FBNX27","NWC22","BWFH22","BWFK22","BWFi23","DBN23","NEDNAM01","NEDX2030"}</c15:f>
                <c15:dlblRangeCache>
                  <c:ptCount val="18"/>
                  <c:pt idx="0">
                    <c:v>BWFh19</c:v>
                  </c:pt>
                  <c:pt idx="1">
                    <c:v>FNBX19</c:v>
                  </c:pt>
                  <c:pt idx="2">
                    <c:v>SBKN24</c:v>
                  </c:pt>
                  <c:pt idx="3">
                    <c:v>NMP19N</c:v>
                  </c:pt>
                  <c:pt idx="4">
                    <c:v>NWC20</c:v>
                  </c:pt>
                  <c:pt idx="5">
                    <c:v>BW25</c:v>
                  </c:pt>
                  <c:pt idx="6">
                    <c:v>NMP20</c:v>
                  </c:pt>
                  <c:pt idx="7">
                    <c:v>IFC21</c:v>
                  </c:pt>
                  <c:pt idx="8">
                    <c:v>FNBX21</c:v>
                  </c:pt>
                  <c:pt idx="9">
                    <c:v>BWRj21</c:v>
                  </c:pt>
                  <c:pt idx="10">
                    <c:v>FBNX27</c:v>
                  </c:pt>
                  <c:pt idx="11">
                    <c:v>NWC22</c:v>
                  </c:pt>
                  <c:pt idx="12">
                    <c:v>BWFH22</c:v>
                  </c:pt>
                  <c:pt idx="13">
                    <c:v>BWFK22</c:v>
                  </c:pt>
                  <c:pt idx="14">
                    <c:v>BWFi23</c:v>
                  </c:pt>
                  <c:pt idx="15">
                    <c:v>DBN23</c:v>
                  </c:pt>
                  <c:pt idx="16">
                    <c:v>NEDNAM01</c:v>
                  </c:pt>
                  <c:pt idx="17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6107-43FA-942A-C2C38151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97.158708270532031</c:v>
              </c:pt>
              <c:pt idx="10">
                <c:v>100.0641375108232</c:v>
              </c:pt>
              <c:pt idx="11">
                <c:v>94.442484687169298</c:v>
              </c:pt>
              <c:pt idx="12">
                <c:v>96.828400089792524</c:v>
              </c:pt>
              <c:pt idx="13">
                <c:v>97.921944649328168</c:v>
              </c:pt>
              <c:pt idx="14">
                <c:v>97.42167206490717</c:v>
              </c:pt>
              <c:pt idx="15">
                <c:v>99.034730462110758</c:v>
              </c:pt>
              <c:pt idx="16">
                <c:v>104.16573132796715</c:v>
              </c:pt>
              <c:pt idx="17">
                <c:v>102.69698233011576</c:v>
              </c:pt>
              <c:pt idx="18">
                <c:v>109.88359041785587</c:v>
              </c:pt>
              <c:pt idx="19">
                <c:v>110.75265368951032</c:v>
              </c:pt>
              <c:pt idx="20">
                <c:v>108.85097649360229</c:v>
              </c:pt>
              <c:pt idx="21">
                <c:v>109.0273546483661</c:v>
              </c:pt>
              <c:pt idx="22">
                <c:v>104.67562453901164</c:v>
              </c:pt>
              <c:pt idx="23">
                <c:v>107.13529807908152</c:v>
              </c:pt>
              <c:pt idx="24">
                <c:v>99.454831158002733</c:v>
              </c:pt>
              <c:pt idx="25">
                <c:v>103.52435621973507</c:v>
              </c:pt>
              <c:pt idx="26">
                <c:v>106.74726613860113</c:v>
              </c:pt>
              <c:pt idx="27">
                <c:v>113.29570599365037</c:v>
              </c:pt>
              <c:pt idx="28">
                <c:v>118.07395054997913</c:v>
              </c:pt>
              <c:pt idx="29">
                <c:v>113.64204855209567</c:v>
              </c:pt>
              <c:pt idx="30">
                <c:v>115.30962383349899</c:v>
              </c:pt>
              <c:pt idx="31">
                <c:v>113.23675614918382</c:v>
              </c:pt>
              <c:pt idx="32">
                <c:v>120.34730908828526</c:v>
              </c:pt>
              <c:pt idx="33">
                <c:v>126.09803508642526</c:v>
              </c:pt>
              <c:pt idx="34">
                <c:v>131.4939485488888</c:v>
              </c:pt>
              <c:pt idx="35">
                <c:v>128.63583955360289</c:v>
              </c:pt>
              <c:pt idx="36">
                <c:v>129.79272266619631</c:v>
              </c:pt>
              <c:pt idx="37">
                <c:v>134.85788521951062</c:v>
              </c:pt>
              <c:pt idx="38">
                <c:v>131.73303480422024</c:v>
              </c:pt>
              <c:pt idx="39">
                <c:v>126.51201247795272</c:v>
              </c:pt>
              <c:pt idx="40">
                <c:v>129.98484037135617</c:v>
              </c:pt>
              <c:pt idx="41">
                <c:v>132.58261249719396</c:v>
              </c:pt>
              <c:pt idx="42">
                <c:v>131.08253599717793</c:v>
              </c:pt>
              <c:pt idx="43">
                <c:v>133.46989156591732</c:v>
              </c:pt>
              <c:pt idx="44">
                <c:v>140.15554340185358</c:v>
              </c:pt>
              <c:pt idx="45">
                <c:v>140.40468148350061</c:v>
              </c:pt>
              <c:pt idx="46">
                <c:v>146.59865387550906</c:v>
              </c:pt>
              <c:pt idx="47">
                <c:v>136.72179395183269</c:v>
              </c:pt>
              <c:pt idx="48">
                <c:v>134.11529793797899</c:v>
              </c:pt>
              <c:pt idx="49">
                <c:v>132.86101756085043</c:v>
              </c:pt>
              <c:pt idx="50">
                <c:v>127.36678323766149</c:v>
              </c:pt>
              <c:pt idx="51">
                <c:v>119.02483306609365</c:v>
              </c:pt>
              <c:pt idx="52">
                <c:v>125.99736666452871</c:v>
              </c:pt>
              <c:pt idx="53">
                <c:v>117.56183313023118</c:v>
              </c:pt>
              <c:pt idx="54">
                <c:v>107.71019431420964</c:v>
              </c:pt>
              <c:pt idx="55">
                <c:v>105.91918697367153</c:v>
              </c:pt>
              <c:pt idx="56">
                <c:v>109.2438841836898</c:v>
              </c:pt>
              <c:pt idx="57">
                <c:v>124.8551671519738</c:v>
              </c:pt>
              <c:pt idx="58">
                <c:v>130.01217589391652</c:v>
              </c:pt>
              <c:pt idx="59">
                <c:v>125.35317108039632</c:v>
              </c:pt>
              <c:pt idx="60">
                <c:v>124.44269353814575</c:v>
              </c:pt>
              <c:pt idx="61">
                <c:v>132.21899301465095</c:v>
              </c:pt>
              <c:pt idx="62">
                <c:v>127.77286493654728</c:v>
              </c:pt>
              <c:pt idx="63">
                <c:v>131.77509438495474</c:v>
              </c:pt>
              <c:pt idx="64">
                <c:v>133.50622379988988</c:v>
              </c:pt>
              <c:pt idx="65">
                <c:v>138.07026756671291</c:v>
              </c:pt>
              <c:pt idx="66">
                <c:v>137.66199378551815</c:v>
              </c:pt>
              <c:pt idx="67">
                <c:v>142.68500461476415</c:v>
              </c:pt>
              <c:pt idx="68">
                <c:v>139.46446137560432</c:v>
              </c:pt>
              <c:pt idx="69">
                <c:v>139.14578508136105</c:v>
              </c:pt>
              <c:pt idx="70">
                <c:v>142.00537011056809</c:v>
              </c:pt>
              <c:pt idx="71">
                <c:v>137.7942008599392</c:v>
              </c:pt>
              <c:pt idx="72">
                <c:v>132.97360853705507</c:v>
              </c:pt>
              <c:pt idx="73">
                <c:v>145.26808243517411</c:v>
              </c:pt>
              <c:pt idx="74">
                <c:v>153.87318256630408</c:v>
              </c:pt>
              <c:pt idx="75">
                <c:v>150.4912038866793</c:v>
              </c:pt>
              <c:pt idx="76">
                <c:v>155.25470196330434</c:v>
              </c:pt>
              <c:pt idx="77">
                <c:v>161.44346489296558</c:v>
              </c:pt>
              <c:pt idx="78">
                <c:v>174.07609313391038</c:v>
              </c:pt>
              <c:pt idx="79">
                <c:v>181.98837379512599</c:v>
              </c:pt>
              <c:pt idx="80">
                <c:v>192.14933066922927</c:v>
              </c:pt>
              <c:pt idx="81">
                <c:v>186.22632755135029</c:v>
              </c:pt>
              <c:pt idx="82">
                <c:v>191.64532745676703</c:v>
              </c:pt>
              <c:pt idx="83">
                <c:v>181.27367398013422</c:v>
              </c:pt>
              <c:pt idx="84">
                <c:v>175.49213142221183</c:v>
              </c:pt>
              <c:pt idx="85">
                <c:v>181.32724479200036</c:v>
              </c:pt>
              <c:pt idx="86">
                <c:v>180.98254169965077</c:v>
              </c:pt>
              <c:pt idx="87">
                <c:v>180.70147581239118</c:v>
              </c:pt>
              <c:pt idx="88">
                <c:v>175.54100306614092</c:v>
              </c:pt>
              <c:pt idx="89">
                <c:v>175.33228481349528</c:v>
              </c:pt>
              <c:pt idx="90">
                <c:v>181.81747536417686</c:v>
              </c:pt>
              <c:pt idx="91">
                <c:v>188.97453846441232</c:v>
              </c:pt>
              <c:pt idx="92">
                <c:v>189.85440391550262</c:v>
              </c:pt>
              <c:pt idx="93">
                <c:v>186.06016365325129</c:v>
              </c:pt>
              <c:pt idx="94">
                <c:v>194.3003961811265</c:v>
              </c:pt>
              <c:pt idx="95">
                <c:v>189.15804189579683</c:v>
              </c:pt>
              <c:pt idx="96">
                <c:v>196.17277872146053</c:v>
              </c:pt>
              <c:pt idx="97">
                <c:v>180.74692843947722</c:v>
              </c:pt>
              <c:pt idx="98">
                <c:v>173.13838648681741</c:v>
              </c:pt>
              <c:pt idx="99">
                <c:v>181.56607058744973</c:v>
              </c:pt>
              <c:pt idx="100">
                <c:v>191.23954769620786</c:v>
              </c:pt>
              <c:pt idx="101">
                <c:v>186.61862650522437</c:v>
              </c:pt>
              <c:pt idx="102">
                <c:v>195.36648774664178</c:v>
              </c:pt>
              <c:pt idx="103">
                <c:v>185.52138432962525</c:v>
              </c:pt>
              <c:pt idx="104">
                <c:v>171.60078725645184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101.5676007627913</c:v>
              </c:pt>
              <c:pt idx="10">
                <c:v>102.26736481463524</c:v>
              </c:pt>
              <c:pt idx="11">
                <c:v>102.59058146675716</c:v>
              </c:pt>
              <c:pt idx="12">
                <c:v>103.56831183942597</c:v>
              </c:pt>
              <c:pt idx="13">
                <c:v>106.42716312744432</c:v>
              </c:pt>
              <c:pt idx="14">
                <c:v>108.48443711820032</c:v>
              </c:pt>
              <c:pt idx="15">
                <c:v>110.25728045508903</c:v>
              </c:pt>
              <c:pt idx="16">
                <c:v>121.09150263421569</c:v>
              </c:pt>
              <c:pt idx="17">
                <c:v>122.46840557225505</c:v>
              </c:pt>
              <c:pt idx="18">
                <c:v>123.15847312453536</c:v>
              </c:pt>
              <c:pt idx="19">
                <c:v>125.80076925563203</c:v>
              </c:pt>
              <c:pt idx="20">
                <c:v>126.68961504896731</c:v>
              </c:pt>
              <c:pt idx="21">
                <c:v>131.79805423575422</c:v>
              </c:pt>
              <c:pt idx="22">
                <c:v>134.86538026439123</c:v>
              </c:pt>
              <c:pt idx="23">
                <c:v>137.85675037977958</c:v>
              </c:pt>
              <c:pt idx="24">
                <c:v>139.58272730211061</c:v>
              </c:pt>
              <c:pt idx="25">
                <c:v>141.53172371440579</c:v>
              </c:pt>
              <c:pt idx="26">
                <c:v>142.87792107049358</c:v>
              </c:pt>
              <c:pt idx="27">
                <c:v>148.6441061443486</c:v>
              </c:pt>
              <c:pt idx="28">
                <c:v>154.3230227221307</c:v>
              </c:pt>
              <c:pt idx="29">
                <c:v>156.14434855683771</c:v>
              </c:pt>
              <c:pt idx="30">
                <c:v>157.26106208991894</c:v>
              </c:pt>
              <c:pt idx="31">
                <c:v>158.05861601215298</c:v>
              </c:pt>
              <c:pt idx="32">
                <c:v>160.35262098968946</c:v>
              </c:pt>
              <c:pt idx="33">
                <c:v>163.90560865897419</c:v>
              </c:pt>
              <c:pt idx="34">
                <c:v>165.35668185623331</c:v>
              </c:pt>
              <c:pt idx="35">
                <c:v>166.86016536571972</c:v>
              </c:pt>
              <c:pt idx="36">
                <c:v>168.61407739422742</c:v>
              </c:pt>
              <c:pt idx="37">
                <c:v>170.98095712207902</c:v>
              </c:pt>
              <c:pt idx="38">
                <c:v>173.13208901871431</c:v>
              </c:pt>
              <c:pt idx="39">
                <c:v>178.57034841139026</c:v>
              </c:pt>
              <c:pt idx="40">
                <c:v>181.62762471476137</c:v>
              </c:pt>
              <c:pt idx="41">
                <c:v>194.44184121820368</c:v>
              </c:pt>
              <c:pt idx="42">
                <c:v>194.16481011021696</c:v>
              </c:pt>
              <c:pt idx="43">
                <c:v>199.66352181227586</c:v>
              </c:pt>
              <c:pt idx="44">
                <c:v>204.08491393386996</c:v>
              </c:pt>
              <c:pt idx="45">
                <c:v>209.95938864055083</c:v>
              </c:pt>
              <c:pt idx="46">
                <c:v>218.04270705581959</c:v>
              </c:pt>
              <c:pt idx="47">
                <c:v>219.50167263486225</c:v>
              </c:pt>
              <c:pt idx="48">
                <c:v>221.70801989075287</c:v>
              </c:pt>
              <c:pt idx="49">
                <c:v>228.40617979572713</c:v>
              </c:pt>
              <c:pt idx="50">
                <c:v>237.86489604867651</c:v>
              </c:pt>
              <c:pt idx="51">
                <c:v>248.23691540773788</c:v>
              </c:pt>
              <c:pt idx="52">
                <c:v>254.30579350334534</c:v>
              </c:pt>
              <c:pt idx="53">
                <c:v>257.12938688225222</c:v>
              </c:pt>
              <c:pt idx="54">
                <c:v>260.70203944859242</c:v>
              </c:pt>
              <c:pt idx="55">
                <c:v>259.63900460745339</c:v>
              </c:pt>
              <c:pt idx="56">
                <c:v>267.23215408384243</c:v>
              </c:pt>
              <c:pt idx="57">
                <c:v>269.51712124664664</c:v>
              </c:pt>
              <c:pt idx="58">
                <c:v>275.59602826206407</c:v>
              </c:pt>
              <c:pt idx="59">
                <c:v>283.16203933869872</c:v>
              </c:pt>
              <c:pt idx="60">
                <c:v>284.88152070364259</c:v>
              </c:pt>
              <c:pt idx="61">
                <c:v>290.17347983223345</c:v>
              </c:pt>
              <c:pt idx="62">
                <c:v>293.99216282682568</c:v>
              </c:pt>
              <c:pt idx="63">
                <c:v>298.52846189924361</c:v>
              </c:pt>
              <c:pt idx="64">
                <c:v>301.12715216007649</c:v>
              </c:pt>
              <c:pt idx="65">
                <c:v>299.93468863752258</c:v>
              </c:pt>
              <c:pt idx="66">
                <c:v>300.15963965400073</c:v>
              </c:pt>
              <c:pt idx="67">
                <c:v>304.43631419979096</c:v>
              </c:pt>
              <c:pt idx="68">
                <c:v>316.91911639092496</c:v>
              </c:pt>
              <c:pt idx="69">
                <c:v>317.38593824936879</c:v>
              </c:pt>
              <c:pt idx="70">
                <c:v>317.78362282999524</c:v>
              </c:pt>
              <c:pt idx="71">
                <c:v>317.99717342453698</c:v>
              </c:pt>
              <c:pt idx="72">
                <c:v>319.0208063257906</c:v>
              </c:pt>
              <c:pt idx="73">
                <c:v>319.0154084937476</c:v>
              </c:pt>
              <c:pt idx="74">
                <c:v>323.76235777213458</c:v>
              </c:pt>
              <c:pt idx="75">
                <c:v>337.11431740665739</c:v>
              </c:pt>
              <c:pt idx="76">
                <c:v>339.0031689270869</c:v>
              </c:pt>
              <c:pt idx="77">
                <c:v>339.0343572186282</c:v>
              </c:pt>
              <c:pt idx="78">
                <c:v>343.38654126224372</c:v>
              </c:pt>
              <c:pt idx="79">
                <c:v>346.39872800219615</c:v>
              </c:pt>
              <c:pt idx="80">
                <c:v>358.18494472247085</c:v>
              </c:pt>
              <c:pt idx="81">
                <c:v>364.89912151129357</c:v>
              </c:pt>
              <c:pt idx="82">
                <c:v>365.01479453281263</c:v>
              </c:pt>
              <c:pt idx="83">
                <c:v>364.65890510814313</c:v>
              </c:pt>
              <c:pt idx="84">
                <c:v>361.53888351603786</c:v>
              </c:pt>
              <c:pt idx="85">
                <c:v>361.18349079354158</c:v>
              </c:pt>
              <c:pt idx="86">
                <c:v>360.29100638779073</c:v>
              </c:pt>
              <c:pt idx="87">
                <c:v>363.9299455523074</c:v>
              </c:pt>
              <c:pt idx="88">
                <c:v>371.25294391671093</c:v>
              </c:pt>
              <c:pt idx="89">
                <c:v>367.74163357314671</c:v>
              </c:pt>
              <c:pt idx="90">
                <c:v>369.23282589728581</c:v>
              </c:pt>
              <c:pt idx="91">
                <c:v>367.37336938606705</c:v>
              </c:pt>
              <c:pt idx="92">
                <c:v>366.36933796753488</c:v>
              </c:pt>
              <c:pt idx="93">
                <c:v>376.86362128427692</c:v>
              </c:pt>
              <c:pt idx="94">
                <c:v>381.29327628885233</c:v>
              </c:pt>
              <c:pt idx="95">
                <c:v>380.23251839421675</c:v>
              </c:pt>
              <c:pt idx="96">
                <c:v>370.29818338613103</c:v>
              </c:pt>
              <c:pt idx="97">
                <c:v>367.88309863408665</c:v>
              </c:pt>
              <c:pt idx="98">
                <c:v>360.62660451352929</c:v>
              </c:pt>
              <c:pt idx="99">
                <c:v>383.88990551748805</c:v>
              </c:pt>
              <c:pt idx="100">
                <c:v>381.41573507642784</c:v>
              </c:pt>
              <c:pt idx="101">
                <c:v>379.89426770920801</c:v>
              </c:pt>
              <c:pt idx="102">
                <c:v>394.4510206179105</c:v>
              </c:pt>
              <c:pt idx="103">
                <c:v>389.88880011344372</c:v>
              </c:pt>
              <c:pt idx="104">
                <c:v>384.02214333813669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100.6272302499942</c:v>
              </c:pt>
              <c:pt idx="10">
                <c:v>102.2374101360281</c:v>
              </c:pt>
              <c:pt idx="11">
                <c:v>102.36429597396167</c:v>
              </c:pt>
              <c:pt idx="12">
                <c:v>104.91696598717986</c:v>
              </c:pt>
              <c:pt idx="13">
                <c:v>107.69570603135828</c:v>
              </c:pt>
              <c:pt idx="14">
                <c:v>108.11547460589955</c:v>
              </c:pt>
              <c:pt idx="15">
                <c:v>109.04520874953337</c:v>
              </c:pt>
              <c:pt idx="16">
                <c:v>108.77321473596082</c:v>
              </c:pt>
              <c:pt idx="17">
                <c:v>109.7220773369566</c:v>
              </c:pt>
              <c:pt idx="18">
                <c:v>111.39466566383381</c:v>
              </c:pt>
              <c:pt idx="19">
                <c:v>111.49805911592843</c:v>
              </c:pt>
              <c:pt idx="20">
                <c:v>112.20880314507646</c:v>
              </c:pt>
              <c:pt idx="21">
                <c:v>112.36052578970465</c:v>
              </c:pt>
              <c:pt idx="22">
                <c:v>115.27148774653362</c:v>
              </c:pt>
              <c:pt idx="23">
                <c:v>112.64344734804055</c:v>
              </c:pt>
              <c:pt idx="24">
                <c:v>111.80739480626961</c:v>
              </c:pt>
              <c:pt idx="25">
                <c:v>112.02526314505887</c:v>
              </c:pt>
              <c:pt idx="26">
                <c:v>111.52435184611956</c:v>
              </c:pt>
              <c:pt idx="27">
                <c:v>114.87328848085849</c:v>
              </c:pt>
              <c:pt idx="28">
                <c:v>115.98893045256087</c:v>
              </c:pt>
              <c:pt idx="29">
                <c:v>114.83789122781262</c:v>
              </c:pt>
              <c:pt idx="30">
                <c:v>116.20669367173218</c:v>
              </c:pt>
              <c:pt idx="31">
                <c:v>112.14709794211679</c:v>
              </c:pt>
              <c:pt idx="32">
                <c:v>114.47377209636227</c:v>
              </c:pt>
              <c:pt idx="33">
                <c:v>116.25687200122044</c:v>
              </c:pt>
              <c:pt idx="34">
                <c:v>117.21346589547512</c:v>
              </c:pt>
              <c:pt idx="35">
                <c:v>118.90687605883186</c:v>
              </c:pt>
              <c:pt idx="36">
                <c:v>119.78018225152441</c:v>
              </c:pt>
              <c:pt idx="37">
                <c:v>121.19837351361325</c:v>
              </c:pt>
              <c:pt idx="38">
                <c:v>123.53702674966334</c:v>
              </c:pt>
              <c:pt idx="39">
                <c:v>122.28664327746174</c:v>
              </c:pt>
              <c:pt idx="40">
                <c:v>125.44383941584407</c:v>
              </c:pt>
              <c:pt idx="41">
                <c:v>127.73494350615074</c:v>
              </c:pt>
              <c:pt idx="42">
                <c:v>126.16410915513458</c:v>
              </c:pt>
              <c:pt idx="43">
                <c:v>130.66990133110721</c:v>
              </c:pt>
              <c:pt idx="44">
                <c:v>129.07706903329489</c:v>
              </c:pt>
              <c:pt idx="45">
                <c:v>128.65144843513107</c:v>
              </c:pt>
              <c:pt idx="46">
                <c:v>128.45366737308427</c:v>
              </c:pt>
              <c:pt idx="47">
                <c:v>128.14778100211328</c:v>
              </c:pt>
              <c:pt idx="48">
                <c:v>128.43284107251159</c:v>
              </c:pt>
              <c:pt idx="49">
                <c:v>129.35751828035788</c:v>
              </c:pt>
              <c:pt idx="50">
                <c:v>129.69933976156796</c:v>
              </c:pt>
              <c:pt idx="51">
                <c:v>130.33496583750468</c:v>
              </c:pt>
              <c:pt idx="52">
                <c:v>132.09892530609528</c:v>
              </c:pt>
              <c:pt idx="53">
                <c:v>131.50706964005406</c:v>
              </c:pt>
              <c:pt idx="54">
                <c:v>127.34864471303932</c:v>
              </c:pt>
              <c:pt idx="55">
                <c:v>130.7652636801634</c:v>
              </c:pt>
              <c:pt idx="56">
                <c:v>130.78603812335663</c:v>
              </c:pt>
              <c:pt idx="57">
                <c:v>133.22002092579123</c:v>
              </c:pt>
              <c:pt idx="58">
                <c:v>134.90896397268787</c:v>
              </c:pt>
              <c:pt idx="59">
                <c:v>134.5364635046333</c:v>
              </c:pt>
              <c:pt idx="60">
                <c:v>137.6663337429039</c:v>
              </c:pt>
              <c:pt idx="61">
                <c:v>139.39046280392179</c:v>
              </c:pt>
              <c:pt idx="62">
                <c:v>138.41224771946838</c:v>
              </c:pt>
              <c:pt idx="63">
                <c:v>141.03050880628359</c:v>
              </c:pt>
              <c:pt idx="64">
                <c:v>141.92512778187847</c:v>
              </c:pt>
              <c:pt idx="65">
                <c:v>140.5992989733158</c:v>
              </c:pt>
              <c:pt idx="66">
                <c:v>142.2441421990884</c:v>
              </c:pt>
              <c:pt idx="67">
                <c:v>143.57449051327512</c:v>
              </c:pt>
              <c:pt idx="68">
                <c:v>144.92269787723257</c:v>
              </c:pt>
              <c:pt idx="69">
                <c:v>145.94941054746036</c:v>
              </c:pt>
              <c:pt idx="70">
                <c:v>147.82950700998202</c:v>
              </c:pt>
              <c:pt idx="71">
                <c:v>149.91270634898058</c:v>
              </c:pt>
              <c:pt idx="72">
                <c:v>149.80382535648127</c:v>
              </c:pt>
              <c:pt idx="73">
                <c:v>152.95943710973523</c:v>
              </c:pt>
              <c:pt idx="74">
                <c:v>155.0099636500297</c:v>
              </c:pt>
              <c:pt idx="75">
                <c:v>156.7733914493769</c:v>
              </c:pt>
              <c:pt idx="76">
                <c:v>154.75600858734055</c:v>
              </c:pt>
              <c:pt idx="77">
                <c:v>154.5154644467425</c:v>
              </c:pt>
              <c:pt idx="78">
                <c:v>160.92179873581145</c:v>
              </c:pt>
              <c:pt idx="79">
                <c:v>163.48748903529255</c:v>
              </c:pt>
              <c:pt idx="80">
                <c:v>165.51862379272214</c:v>
              </c:pt>
              <c:pt idx="81">
                <c:v>168.32076376512842</c:v>
              </c:pt>
              <c:pt idx="82">
                <c:v>167.6657269834206</c:v>
              </c:pt>
              <c:pt idx="83">
                <c:v>166.64125967738039</c:v>
              </c:pt>
              <c:pt idx="84">
                <c:v>166.53917774598091</c:v>
              </c:pt>
              <c:pt idx="85">
                <c:v>169.21499841244608</c:v>
              </c:pt>
              <c:pt idx="86">
                <c:v>168.41289059399941</c:v>
              </c:pt>
              <c:pt idx="87">
                <c:v>170.14652649086534</c:v>
              </c:pt>
              <c:pt idx="88">
                <c:v>171.20223223463665</c:v>
              </c:pt>
              <c:pt idx="89">
                <c:v>176.55578568760598</c:v>
              </c:pt>
              <c:pt idx="90">
                <c:v>178.64838051550328</c:v>
              </c:pt>
              <c:pt idx="91">
                <c:v>182.74246472298557</c:v>
              </c:pt>
              <c:pt idx="92">
                <c:v>183.38916448713664</c:v>
              </c:pt>
              <c:pt idx="93">
                <c:v>185.94342560608035</c:v>
              </c:pt>
              <c:pt idx="94">
                <c:v>188.10851422465856</c:v>
              </c:pt>
              <c:pt idx="95">
                <c:v>189.46716449213159</c:v>
              </c:pt>
              <c:pt idx="96">
                <c:v>193.92772031152924</c:v>
              </c:pt>
              <c:pt idx="97">
                <c:v>193.4220017102561</c:v>
              </c:pt>
              <c:pt idx="98">
                <c:v>196.09598942321912</c:v>
              </c:pt>
              <c:pt idx="99">
                <c:v>196.88300015240983</c:v>
              </c:pt>
              <c:pt idx="100">
                <c:v>196.75506789342035</c:v>
              </c:pt>
              <c:pt idx="101">
                <c:v>197.87739856510086</c:v>
              </c:pt>
              <c:pt idx="102">
                <c:v>201.1364070240389</c:v>
              </c:pt>
              <c:pt idx="103">
                <c:v>203.96752989519246</c:v>
              </c:pt>
              <c:pt idx="104">
                <c:v>202.7422004203691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100.48274048835803</c:v>
              </c:pt>
              <c:pt idx="10">
                <c:v>100.99441484573944</c:v>
              </c:pt>
              <c:pt idx="11">
                <c:v>101.48097135442863</c:v>
              </c:pt>
              <c:pt idx="12">
                <c:v>101.95350246807591</c:v>
              </c:pt>
              <c:pt idx="13">
                <c:v>102.44056765450632</c:v>
              </c:pt>
              <c:pt idx="14">
                <c:v>102.92153748550007</c:v>
              </c:pt>
              <c:pt idx="15">
                <c:v>103.38418935389127</c:v>
              </c:pt>
              <c:pt idx="16">
                <c:v>103.86011123294098</c:v>
              </c:pt>
              <c:pt idx="17">
                <c:v>104.31946129647601</c:v>
              </c:pt>
              <c:pt idx="18">
                <c:v>104.79346338771504</c:v>
              </c:pt>
              <c:pt idx="19">
                <c:v>105.26969762432036</c:v>
              </c:pt>
              <c:pt idx="20">
                <c:v>105.69956209788525</c:v>
              </c:pt>
              <c:pt idx="21">
                <c:v>106.17527608953314</c:v>
              </c:pt>
              <c:pt idx="22">
                <c:v>106.63174290512249</c:v>
              </c:pt>
              <c:pt idx="23">
                <c:v>107.10330783566924</c:v>
              </c:pt>
              <c:pt idx="24">
                <c:v>107.56006400060602</c:v>
              </c:pt>
              <c:pt idx="25">
                <c:v>108.03243855797264</c:v>
              </c:pt>
              <c:pt idx="26">
                <c:v>108.50845353937645</c:v>
              </c:pt>
              <c:pt idx="27">
                <c:v>108.97277810911606</c:v>
              </c:pt>
              <c:pt idx="28">
                <c:v>109.46126817045038</c:v>
              </c:pt>
              <c:pt idx="29">
                <c:v>109.93782850224481</c:v>
              </c:pt>
              <c:pt idx="30">
                <c:v>110.43415212803897</c:v>
              </c:pt>
              <c:pt idx="31">
                <c:v>110.93730361060963</c:v>
              </c:pt>
              <c:pt idx="32">
                <c:v>111.39865321649656</c:v>
              </c:pt>
              <c:pt idx="33">
                <c:v>111.91909412475887</c:v>
              </c:pt>
              <c:pt idx="34">
                <c:v>112.43365223498859</c:v>
              </c:pt>
              <c:pt idx="35">
                <c:v>112.97180530132906</c:v>
              </c:pt>
              <c:pt idx="36">
                <c:v>113.49808002062827</c:v>
              </c:pt>
              <c:pt idx="37">
                <c:v>114.04828473595482</c:v>
              </c:pt>
              <c:pt idx="38">
                <c:v>114.60378542578643</c:v>
              </c:pt>
              <c:pt idx="39">
                <c:v>115.15018652208458</c:v>
              </c:pt>
              <c:pt idx="40">
                <c:v>115.72376054001822</c:v>
              </c:pt>
              <c:pt idx="41">
                <c:v>116.28804082458429</c:v>
              </c:pt>
              <c:pt idx="42">
                <c:v>116.88085270462</c:v>
              </c:pt>
              <c:pt idx="43">
                <c:v>117.48313794874747</c:v>
              </c:pt>
              <c:pt idx="44">
                <c:v>118.03339336439916</c:v>
              </c:pt>
              <c:pt idx="45">
                <c:v>118.64797570430102</c:v>
              </c:pt>
              <c:pt idx="46">
                <c:v>119.24361113369018</c:v>
              </c:pt>
              <c:pt idx="47">
                <c:v>119.8651744956956</c:v>
              </c:pt>
              <c:pt idx="48">
                <c:v>120.47659012943684</c:v>
              </c:pt>
              <c:pt idx="49">
                <c:v>121.11955191111829</c:v>
              </c:pt>
              <c:pt idx="50">
                <c:v>121.7722038865799</c:v>
              </c:pt>
              <c:pt idx="51">
                <c:v>122.41100082327705</c:v>
              </c:pt>
              <c:pt idx="52">
                <c:v>123.08385814724127</c:v>
              </c:pt>
              <c:pt idx="53">
                <c:v>123.74633794494933</c:v>
              </c:pt>
              <c:pt idx="54">
                <c:v>124.44231097707718</c:v>
              </c:pt>
              <c:pt idx="55">
                <c:v>125.15290086727474</c:v>
              </c:pt>
              <c:pt idx="56">
                <c:v>125.83314187105978</c:v>
              </c:pt>
              <c:pt idx="57">
                <c:v>126.57917255534679</c:v>
              </c:pt>
              <c:pt idx="58">
                <c:v>127.31768434270649</c:v>
              </c:pt>
              <c:pt idx="59">
                <c:v>128.10074889222213</c:v>
              </c:pt>
              <c:pt idx="60">
                <c:v>128.87226628090534</c:v>
              </c:pt>
              <c:pt idx="61">
                <c:v>129.68364668050577</c:v>
              </c:pt>
              <c:pt idx="62">
                <c:v>130.50936799376413</c:v>
              </c:pt>
              <c:pt idx="63">
                <c:v>131.32314225211837</c:v>
              </c:pt>
              <c:pt idx="64">
                <c:v>132.18123237054257</c:v>
              </c:pt>
              <c:pt idx="65">
                <c:v>133.02892640163844</c:v>
              </c:pt>
              <c:pt idx="66">
                <c:v>133.92413491562334</c:v>
              </c:pt>
              <c:pt idx="67">
                <c:v>134.83307546872589</c:v>
              </c:pt>
              <c:pt idx="68">
                <c:v>135.66489938086585</c:v>
              </c:pt>
              <c:pt idx="69">
                <c:v>136.59695285413682</c:v>
              </c:pt>
              <c:pt idx="70">
                <c:v>137.509396462019</c:v>
              </c:pt>
              <c:pt idx="71">
                <c:v>138.46241102576548</c:v>
              </c:pt>
              <c:pt idx="72">
                <c:v>139.39454605739249</c:v>
              </c:pt>
              <c:pt idx="73">
                <c:v>140.36622303761385</c:v>
              </c:pt>
              <c:pt idx="74">
                <c:v>141.33635075041175</c:v>
              </c:pt>
              <c:pt idx="75">
                <c:v>142.2679617350893</c:v>
              </c:pt>
              <c:pt idx="76">
                <c:v>143.22433972191331</c:v>
              </c:pt>
              <c:pt idx="77">
                <c:v>144.14423844515323</c:v>
              </c:pt>
              <c:pt idx="78">
                <c:v>145.09742885156811</c:v>
              </c:pt>
              <c:pt idx="79">
                <c:v>146.0510170896296</c:v>
              </c:pt>
              <c:pt idx="80">
                <c:v>146.91319967594052</c:v>
              </c:pt>
              <c:pt idx="81">
                <c:v>147.87136502282809</c:v>
              </c:pt>
              <c:pt idx="82">
                <c:v>148.80120908996608</c:v>
              </c:pt>
              <c:pt idx="83">
                <c:v>149.76469653275848</c:v>
              </c:pt>
              <c:pt idx="84">
                <c:v>150.69762011081872</c:v>
              </c:pt>
              <c:pt idx="85">
                <c:v>151.65928258371409</c:v>
              </c:pt>
              <c:pt idx="86">
                <c:v>152.61998281787135</c:v>
              </c:pt>
              <c:pt idx="87">
                <c:v>153.55006079669732</c:v>
              </c:pt>
              <c:pt idx="88">
                <c:v>154.51434819718634</c:v>
              </c:pt>
              <c:pt idx="89">
                <c:v>155.45277515827513</c:v>
              </c:pt>
              <c:pt idx="90">
                <c:v>156.42813828329668</c:v>
              </c:pt>
              <c:pt idx="91">
                <c:v>157.40822393974699</c:v>
              </c:pt>
              <c:pt idx="92">
                <c:v>158.29820936212505</c:v>
              </c:pt>
              <c:pt idx="93">
                <c:v>159.2897982401465</c:v>
              </c:pt>
              <c:pt idx="94">
                <c:v>160.25481883820478</c:v>
              </c:pt>
              <c:pt idx="95">
                <c:v>161.25524119800482</c:v>
              </c:pt>
              <c:pt idx="96">
                <c:v>162.22497150432477</c:v>
              </c:pt>
              <c:pt idx="97">
                <c:v>163.22682420242657</c:v>
              </c:pt>
              <c:pt idx="98">
                <c:v>164.22625458685152</c:v>
              </c:pt>
              <c:pt idx="99">
                <c:v>165.18713453461325</c:v>
              </c:pt>
              <c:pt idx="100">
                <c:v>166.1737951873184</c:v>
              </c:pt>
              <c:pt idx="101">
                <c:v>167.12462075360631</c:v>
              </c:pt>
              <c:pt idx="102">
                <c:v>168.86211938706754</c:v>
              </c:pt>
              <c:pt idx="103">
                <c:v>169.84562814443504</c:v>
              </c:pt>
              <c:pt idx="104">
                <c:v>170.76485354033051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98.864071307935887</c:v>
              </c:pt>
              <c:pt idx="10">
                <c:v>100.91756088567978</c:v>
              </c:pt>
              <c:pt idx="11">
                <c:v>98.217573186184666</c:v>
              </c:pt>
              <c:pt idx="12">
                <c:v>100.28446214815909</c:v>
              </c:pt>
              <c:pt idx="13">
                <c:v>101.74338277179368</c:v>
              </c:pt>
              <c:pt idx="14">
                <c:v>101.69799452861611</c:v>
              </c:pt>
              <c:pt idx="15">
                <c:v>102.89372086730387</c:v>
              </c:pt>
              <c:pt idx="16">
                <c:v>105.5769264146369</c:v>
              </c:pt>
              <c:pt idx="17">
                <c:v>105.20228565349036</c:v>
              </c:pt>
              <c:pt idx="18">
                <c:v>109.45995817292736</c:v>
              </c:pt>
              <c:pt idx="19">
                <c:v>110.02278210718458</c:v>
              </c:pt>
              <c:pt idx="20">
                <c:v>109.37846629892221</c:v>
              </c:pt>
              <c:pt idx="21">
                <c:v>109.60990569530375</c:v>
              </c:pt>
              <c:pt idx="22">
                <c:v>108.36857143402401</c:v>
              </c:pt>
              <c:pt idx="23">
                <c:v>108.99644704526132</c:v>
              </c:pt>
              <c:pt idx="24">
                <c:v>104.93977195845386</c:v>
              </c:pt>
              <c:pt idx="25">
                <c:v>107.24027099110945</c:v>
              </c:pt>
              <c:pt idx="26">
                <c:v>108.86021791145245</c:v>
              </c:pt>
              <c:pt idx="27">
                <c:v>113.27309441086801</c:v>
              </c:pt>
              <c:pt idx="28">
                <c:v>116.09332356487587</c:v>
              </c:pt>
              <c:pt idx="29">
                <c:v>113.6700082422084</c:v>
              </c:pt>
              <c:pt idx="30">
                <c:v>115.01310017813898</c:v>
              </c:pt>
              <c:pt idx="31">
                <c:v>112.87876479143107</c:v>
              </c:pt>
              <c:pt idx="32">
                <c:v>117.21924228877536</c:v>
              </c:pt>
              <c:pt idx="33">
                <c:v>120.67715507228202</c:v>
              </c:pt>
              <c:pt idx="34">
                <c:v>123.66798261871637</c:v>
              </c:pt>
              <c:pt idx="35">
                <c:v>122.97836247056389</c:v>
              </c:pt>
              <c:pt idx="36">
                <c:v>123.91690452652898</c:v>
              </c:pt>
              <c:pt idx="37">
                <c:v>126.89512723112642</c:v>
              </c:pt>
              <c:pt idx="38">
                <c:v>126.28314464032933</c:v>
              </c:pt>
              <c:pt idx="39">
                <c:v>123.51759573237663</c:v>
              </c:pt>
              <c:pt idx="40">
                <c:v>126.29265407855448</c:v>
              </c:pt>
              <c:pt idx="41">
                <c:v>128.36979070851402</c:v>
              </c:pt>
              <c:pt idx="42">
                <c:v>127.30087295835348</c:v>
              </c:pt>
              <c:pt idx="43">
                <c:v>129.95522672761615</c:v>
              </c:pt>
              <c:pt idx="44">
                <c:v>132.85652395619931</c:v>
              </c:pt>
              <c:pt idx="45">
                <c:v>132.98153361871834</c:v>
              </c:pt>
              <c:pt idx="46">
                <c:v>135.98697036633465</c:v>
              </c:pt>
              <c:pt idx="47">
                <c:v>131.45063354417073</c:v>
              </c:pt>
              <c:pt idx="48">
                <c:v>130.41945528441528</c:v>
              </c:pt>
              <c:pt idx="49">
                <c:v>130.23049640412989</c:v>
              </c:pt>
              <c:pt idx="50">
                <c:v>127.78135727168745</c:v>
              </c:pt>
              <c:pt idx="51">
                <c:v>123.91873776185341</c:v>
              </c:pt>
              <c:pt idx="52">
                <c:v>128.18771380438932</c:v>
              </c:pt>
              <c:pt idx="53">
                <c:v>123.86231561785485</c:v>
              </c:pt>
              <c:pt idx="54">
                <c:v>117.63682585048005</c:v>
              </c:pt>
              <c:pt idx="55">
                <c:v>117.73995649258119</c:v>
              </c:pt>
              <c:pt idx="56">
                <c:v>119.72142761298363</c:v>
              </c:pt>
              <c:pt idx="57">
                <c:v>129.08608442239353</c:v>
              </c:pt>
              <c:pt idx="58">
                <c:v>132.39355324854387</c:v>
              </c:pt>
              <c:pt idx="59">
                <c:v>130.07457252543009</c:v>
              </c:pt>
              <c:pt idx="60">
                <c:v>130.66668882532335</c:v>
              </c:pt>
              <c:pt idx="61">
                <c:v>135.40477951781872</c:v>
              </c:pt>
              <c:pt idx="62">
                <c:v>133.01550773497374</c:v>
              </c:pt>
              <c:pt idx="63">
                <c:v>136.01946256551494</c:v>
              </c:pt>
              <c:pt idx="64">
                <c:v>137.34951126417241</c:v>
              </c:pt>
              <c:pt idx="65">
                <c:v>139.48846885905712</c:v>
              </c:pt>
              <c:pt idx="66">
                <c:v>139.95952501874143</c:v>
              </c:pt>
              <c:pt idx="67">
                <c:v>143.09562150088371</c:v>
              </c:pt>
              <c:pt idx="68">
                <c:v>142.06038864234634</c:v>
              </c:pt>
              <c:pt idx="69">
                <c:v>142.39521342682673</c:v>
              </c:pt>
              <c:pt idx="70">
                <c:v>144.59892399879155</c:v>
              </c:pt>
              <c:pt idx="71">
                <c:v>143.26661549998477</c:v>
              </c:pt>
              <c:pt idx="72">
                <c:v>140.92227510200794</c:v>
              </c:pt>
              <c:pt idx="73">
                <c:v>148.52399289343737</c:v>
              </c:pt>
              <c:pt idx="74">
                <c:v>153.72559829385645</c:v>
              </c:pt>
              <c:pt idx="75">
                <c:v>152.76353061271823</c:v>
              </c:pt>
              <c:pt idx="76">
                <c:v>154.79689423198269</c:v>
              </c:pt>
              <c:pt idx="77">
                <c:v>158.00881416743266</c:v>
              </c:pt>
              <c:pt idx="78">
                <c:v>166.36507710594356</c:v>
              </c:pt>
              <c:pt idx="79">
                <c:v>171.16038801133141</c:v>
              </c:pt>
              <c:pt idx="80">
                <c:v>176.77860749752557</c:v>
              </c:pt>
              <c:pt idx="81">
                <c:v>175.18242621897056</c:v>
              </c:pt>
              <c:pt idx="82">
                <c:v>177.74703731715499</c:v>
              </c:pt>
              <c:pt idx="83">
                <c:v>172.84165391231923</c:v>
              </c:pt>
              <c:pt idx="84">
                <c:v>170.268919197196</c:v>
              </c:pt>
              <c:pt idx="85">
                <c:v>174.13767511523608</c:v>
              </c:pt>
              <c:pt idx="86">
                <c:v>173.94514296494432</c:v>
              </c:pt>
              <c:pt idx="87">
                <c:v>174.55925700001114</c:v>
              </c:pt>
              <c:pt idx="88">
                <c:v>172.61089581388029</c:v>
              </c:pt>
              <c:pt idx="89">
                <c:v>174.33722638789439</c:v>
              </c:pt>
              <c:pt idx="90">
                <c:v>178.40007908968059</c:v>
              </c:pt>
              <c:pt idx="91">
                <c:v>183.36141736505664</c:v>
              </c:pt>
              <c:pt idx="92">
                <c:v>184.19029472303032</c:v>
              </c:pt>
              <c:pt idx="93">
                <c:v>183.35015467444862</c:v>
              </c:pt>
              <c:pt idx="94">
                <c:v>188.27288537085724</c:v>
              </c:pt>
              <c:pt idx="95">
                <c:v>186.42448765458221</c:v>
              </c:pt>
              <c:pt idx="96">
                <c:v>191.42206526177594</c:v>
              </c:pt>
              <c:pt idx="97">
                <c:v>183.98260162789487</c:v>
              </c:pt>
              <c:pt idx="98">
                <c:v>181.09857868060308</c:v>
              </c:pt>
              <c:pt idx="99">
                <c:v>185.93612176733618</c:v>
              </c:pt>
              <c:pt idx="100">
                <c:v>191.07514720115159</c:v>
              </c:pt>
              <c:pt idx="101">
                <c:v>189.31231378151139</c:v>
              </c:pt>
              <c:pt idx="102">
                <c:v>195.06777879371054</c:v>
              </c:pt>
              <c:pt idx="103">
                <c:v>191.20369226056928</c:v>
              </c:pt>
              <c:pt idx="104">
                <c:v>183.89257598990747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0968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-1.5047000000000144</c:v>
                </c:pt>
                <c:pt idx="1">
                  <c:v>-7.5034999999999963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-2.6283196632624017</c:v>
                </c:pt>
                <c:pt idx="1">
                  <c:v>-10.447671213381737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2.5740828163227203</c:v>
                </c:pt>
                <c:pt idx="1">
                  <c:v>-3.4752896939153732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0.96626372269696947</c:v>
                </c:pt>
                <c:pt idx="1">
                  <c:v>-11.973953440969732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-2.6438966398000141</c:v>
                </c:pt>
                <c:pt idx="1">
                  <c:v>-12.164676124499996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5.2888356253347535</c:v>
                </c:pt>
                <c:pt idx="1">
                  <c:v>6.2158770758671489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12.630730404530999</c:v>
                </c:pt>
                <c:pt idx="1">
                  <c:v>3.5820062879992065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20.281938438256319</c:v>
                </c:pt>
                <c:pt idx="1">
                  <c:v>8.2247410758264259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-5.4839078558703624</c:v>
                </c:pt>
                <c:pt idx="1">
                  <c:v>-11.240356473765868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-8.7855121003171721</c:v>
                </c:pt>
                <c:pt idx="1">
                  <c:v>-16.110415448859129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-0.47479914774053444</c:v>
                </c:pt>
                <c:pt idx="1">
                  <c:v>-6.344361883092386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-9.1942526988988753</c:v>
                </c:pt>
                <c:pt idx="1">
                  <c:v>-20.832259756509174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-12.968894058272518</c:v>
                </c:pt>
                <c:pt idx="1">
                  <c:v>-21.479957457298106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-0.72304374791939408</c:v>
                </c:pt>
                <c:pt idx="1">
                  <c:v>0.15106463196494779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6.174956716331903</c:v>
                </c:pt>
                <c:pt idx="1">
                  <c:v>-2.3551121907959827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11.986583777175476</c:v>
                </c:pt>
                <c:pt idx="1">
                  <c:v>0.76092213522573893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-0.6007473226022686</c:v>
                </c:pt>
                <c:pt idx="1">
                  <c:v>-0.64637625360415285</c:v>
                </c:pt>
                <c:pt idx="2">
                  <c:v>0.58058217629632924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1.9980279339962159</c:v>
                </c:pt>
                <c:pt idx="1">
                  <c:v>1.9349120747333082</c:v>
                </c:pt>
                <c:pt idx="2">
                  <c:v>2.9193837862040439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2.9246160806991162</c:v>
                </c:pt>
                <c:pt idx="1">
                  <c:v>2.8191622921990511</c:v>
                </c:pt>
                <c:pt idx="2">
                  <c:v>4.7439640564115759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10.056144717128902</c:v>
                </c:pt>
                <c:pt idx="1">
                  <c:v>10.033924321355903</c:v>
                </c:pt>
                <c:pt idx="2">
                  <c:v>11.23875660590925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0.79836038641094564</c:v>
                </c:pt>
                <c:pt idx="1">
                  <c:v>0.7326557601286865</c:v>
                </c:pt>
                <c:pt idx="2">
                  <c:v>1.7908383014767937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11.673600607460365</c:v>
                </c:pt>
                <c:pt idx="1">
                  <c:v>11.828387692015131</c:v>
                </c:pt>
                <c:pt idx="2">
                  <c:v>10.814910358903585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9.3522628437588295</c:v>
                </c:pt>
                <c:pt idx="1">
                  <c:v>9.3706412287987373</c:v>
                </c:pt>
                <c:pt idx="2">
                  <c:v>9.5186887209908644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9.5252709900699664</c:v>
                </c:pt>
                <c:pt idx="1">
                  <c:v>9.497806098609729</c:v>
                </c:pt>
                <c:pt idx="2">
                  <c:v>9.8605574466239077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-4.6164748458601519</c:v>
                </c:pt>
                <c:pt idx="1">
                  <c:v>-4.6602603690984452</c:v>
                </c:pt>
                <c:pt idx="2">
                  <c:v>-3.4828710315616185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-4.4517065680462098</c:v>
                </c:pt>
                <c:pt idx="1">
                  <c:v>-4.5108313645076166</c:v>
                </c:pt>
                <c:pt idx="2">
                  <c:v>-3.5886116523389355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-0.13468503134204113</c:v>
                </c:pt>
                <c:pt idx="1">
                  <c:v>-0.23700434235059964</c:v>
                </c:pt>
                <c:pt idx="2">
                  <c:v>1.6305851785527237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-1.0191117543507211</c:v>
                </c:pt>
                <c:pt idx="1">
                  <c:v>-1.0390960497886015</c:v>
                </c:pt>
                <c:pt idx="2">
                  <c:v>4.4490605174107856E-2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-9.8917019194456621</c:v>
                </c:pt>
                <c:pt idx="1">
                  <c:v>-9.9504383118593545</c:v>
                </c:pt>
                <c:pt idx="2">
                  <c:v>-9.0044801881963838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5.297158014647918</c:v>
                </c:pt>
                <c:pt idx="1">
                  <c:v>5.4431069230052476</c:v>
                </c:pt>
                <c:pt idx="2">
                  <c:v>4.4874980565550171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3.0844045188040958</c:v>
                </c:pt>
                <c:pt idx="1">
                  <c:v>3.1017294906756421</c:v>
                </c:pt>
                <c:pt idx="2">
                  <c:v>3.2412911895033369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1.9717598061776309</c:v>
                </c:pt>
                <c:pt idx="1">
                  <c:v>1.946189056251435</c:v>
                </c:pt>
                <c:pt idx="2">
                  <c:v>2.2839229234647984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-0.6007473226022686</c:v>
                </c:pt>
                <c:pt idx="1">
                  <c:v>-0.64637625360415285</c:v>
                </c:pt>
                <c:pt idx="2">
                  <c:v>0.58058217629632924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1.9980279339962159</c:v>
                </c:pt>
                <c:pt idx="1">
                  <c:v>1.9349120747333082</c:v>
                </c:pt>
                <c:pt idx="2">
                  <c:v>2.9193837862040439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2.9246160806991162</c:v>
                </c:pt>
                <c:pt idx="1">
                  <c:v>2.8191622921990511</c:v>
                </c:pt>
                <c:pt idx="2">
                  <c:v>4.7439640564115759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10.056144717128902</c:v>
                </c:pt>
                <c:pt idx="1">
                  <c:v>10.033924321355903</c:v>
                </c:pt>
                <c:pt idx="2">
                  <c:v>11.23875660590925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0.79836038641094564</c:v>
                </c:pt>
                <c:pt idx="1">
                  <c:v>0.7326557601286865</c:v>
                </c:pt>
                <c:pt idx="2">
                  <c:v>1.7908383014767937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11.673600607460365</c:v>
                </c:pt>
                <c:pt idx="1">
                  <c:v>11.828387692015131</c:v>
                </c:pt>
                <c:pt idx="2">
                  <c:v>10.814910358903585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9.3522628437588295</c:v>
                </c:pt>
                <c:pt idx="1">
                  <c:v>9.3706412287987373</c:v>
                </c:pt>
                <c:pt idx="2">
                  <c:v>9.5186887209908644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9.5252709900699664</c:v>
                </c:pt>
                <c:pt idx="1">
                  <c:v>9.497806098609729</c:v>
                </c:pt>
                <c:pt idx="2">
                  <c:v>9.8605574466239077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-4.6164748458601519</c:v>
                </c:pt>
                <c:pt idx="1">
                  <c:v>-4.6602603690984452</c:v>
                </c:pt>
                <c:pt idx="2">
                  <c:v>-3.4828710315616185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-4.4517065680462098</c:v>
                </c:pt>
                <c:pt idx="1">
                  <c:v>-4.5108313645076166</c:v>
                </c:pt>
                <c:pt idx="2">
                  <c:v>-3.5886116523389355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-0.13468503134204113</c:v>
                </c:pt>
                <c:pt idx="1">
                  <c:v>-0.23700434235059964</c:v>
                </c:pt>
                <c:pt idx="2">
                  <c:v>1.6305851785527237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-1.0191117543507211</c:v>
                </c:pt>
                <c:pt idx="1">
                  <c:v>-1.0390960497886015</c:v>
                </c:pt>
                <c:pt idx="2">
                  <c:v>4.4490605174107856E-2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-9.8917019194456621</c:v>
                </c:pt>
                <c:pt idx="1">
                  <c:v>-9.9504383118593545</c:v>
                </c:pt>
                <c:pt idx="2">
                  <c:v>-9.0044801881963838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5.297158014647918</c:v>
                </c:pt>
                <c:pt idx="1">
                  <c:v>5.4431069230052476</c:v>
                </c:pt>
                <c:pt idx="2">
                  <c:v>4.4874980565550171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3.0844045188040958</c:v>
                </c:pt>
                <c:pt idx="1">
                  <c:v>3.1017294906756421</c:v>
                </c:pt>
                <c:pt idx="2">
                  <c:v>3.2412911895033369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1.9717598061776309</c:v>
                </c:pt>
                <c:pt idx="1">
                  <c:v>1.946189056251435</c:v>
                </c:pt>
                <c:pt idx="2">
                  <c:v>2.2839229234647984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18171573303086"/>
          <c:y val="0.12496821202566995"/>
          <c:w val="0.83703927283444546"/>
          <c:h val="0.7122735567308984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84496A2-B348-4B49-9D0F-B97792085F2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FD5-4643-982B-B197219AB3E3}"/>
                </c:ext>
              </c:extLst>
            </c:dLbl>
            <c:dLbl>
              <c:idx val="1"/>
              <c:layout>
                <c:manualLayout>
                  <c:x val="-5.9838664003506438E-2"/>
                  <c:y val="-2.8651956974650061E-2"/>
                </c:manualLayout>
              </c:layout>
              <c:tx>
                <c:rich>
                  <a:bodyPr/>
                  <a:lstStyle/>
                  <a:p>
                    <a:fld id="{5C8B7D56-8043-4319-A64F-3137FAA276D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FD5-4643-982B-B197219AB3E3}"/>
                </c:ext>
              </c:extLst>
            </c:dLbl>
            <c:dLbl>
              <c:idx val="2"/>
              <c:layout>
                <c:manualLayout>
                  <c:x val="-3.2126087882865993E-2"/>
                  <c:y val="-1.0541724122687559E-2"/>
                </c:manualLayout>
              </c:layout>
              <c:tx>
                <c:rich>
                  <a:bodyPr/>
                  <a:lstStyle/>
                  <a:p>
                    <a:fld id="{7BF29FF3-C8FC-41FA-9785-AAD106E6262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FD5-4643-982B-B197219AB3E3}"/>
                </c:ext>
              </c:extLst>
            </c:dLbl>
            <c:dLbl>
              <c:idx val="3"/>
              <c:layout>
                <c:manualLayout>
                  <c:x val="-7.5718569792134024E-2"/>
                  <c:y val="-1.6578468406675023E-2"/>
                </c:manualLayout>
              </c:layout>
              <c:tx>
                <c:rich>
                  <a:bodyPr/>
                  <a:lstStyle/>
                  <a:p>
                    <a:fld id="{817C8170-BA21-430E-8ADE-AC6C627A183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FD5-4643-982B-B197219AB3E3}"/>
                </c:ext>
              </c:extLst>
            </c:dLbl>
            <c:dLbl>
              <c:idx val="4"/>
              <c:layout>
                <c:manualLayout>
                  <c:x val="-7.5692896761408307E-2"/>
                  <c:y val="-2.2615212690662433E-2"/>
                </c:manualLayout>
              </c:layout>
              <c:tx>
                <c:rich>
                  <a:bodyPr/>
                  <a:lstStyle/>
                  <a:p>
                    <a:fld id="{66120FCD-4C8A-45B6-88AA-A7C17AD8615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FD5-4643-982B-B197219AB3E3}"/>
                </c:ext>
              </c:extLst>
            </c:dLbl>
            <c:dLbl>
              <c:idx val="5"/>
              <c:layout>
                <c:manualLayout>
                  <c:x val="-4.4581100890754087E-2"/>
                  <c:y val="1.0586880871268457E-2"/>
                </c:manualLayout>
              </c:layout>
              <c:tx>
                <c:rich>
                  <a:bodyPr/>
                  <a:lstStyle/>
                  <a:p>
                    <a:fld id="{9AEF6825-D7C5-4E0E-B873-D40BE609F9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FD5-4643-982B-B197219AB3E3}"/>
                </c:ext>
              </c:extLst>
            </c:dLbl>
            <c:dLbl>
              <c:idx val="6"/>
              <c:layout>
                <c:manualLayout>
                  <c:x val="-2.5764587400006488E-2"/>
                  <c:y val="-2.5633584832656275E-2"/>
                </c:manualLayout>
              </c:layout>
              <c:tx>
                <c:rich>
                  <a:bodyPr/>
                  <a:lstStyle/>
                  <a:p>
                    <a:fld id="{E0BF5D6F-D32E-4392-BE04-49B02D2F77B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DD1A217-ADBC-491F-99C3-7ED213337BF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FD5-4643-982B-B197219AB3E3}"/>
                </c:ext>
              </c:extLst>
            </c:dLbl>
            <c:dLbl>
              <c:idx val="8"/>
              <c:layout>
                <c:manualLayout>
                  <c:x val="-7.5326880641460953E-2"/>
                  <c:y val="-4.9780561968606134E-2"/>
                </c:manualLayout>
              </c:layout>
              <c:tx>
                <c:rich>
                  <a:bodyPr/>
                  <a:lstStyle/>
                  <a:p>
                    <a:fld id="{6D96C0AA-78EA-4A04-9528-3A2015F938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FD5-4643-982B-B197219AB3E3}"/>
                </c:ext>
              </c:extLst>
            </c:dLbl>
            <c:dLbl>
              <c:idx val="9"/>
              <c:layout>
                <c:manualLayout>
                  <c:x val="-7.5326880641460897E-2"/>
                  <c:y val="-3.7707073400631147E-2"/>
                </c:manualLayout>
              </c:layout>
              <c:tx>
                <c:rich>
                  <a:bodyPr/>
                  <a:lstStyle/>
                  <a:p>
                    <a:fld id="{6C238EA0-BF26-4E48-BBC4-3A7EB2E61F0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FD5-4643-982B-B197219AB3E3}"/>
                </c:ext>
              </c:extLst>
            </c:dLbl>
            <c:dLbl>
              <c:idx val="10"/>
              <c:layout>
                <c:manualLayout>
                  <c:x val="-5.6741020675915528E-2"/>
                  <c:y val="-3.4688701258637475E-2"/>
                </c:manualLayout>
              </c:layout>
              <c:tx>
                <c:rich>
                  <a:bodyPr/>
                  <a:lstStyle/>
                  <a:p>
                    <a:fld id="{B5F32593-20CF-4011-8E87-B7917D548DD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FD5-4643-982B-B197219AB3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A164F07-D00A-4A80-8507-E4A852F491D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FD5-4643-982B-B197219AB3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41A97E9-20A8-4A41-AD0D-71B6411802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FD5-4643-982B-B197219AB3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64A2F19-DF39-4CF7-B186-D2B47FC832F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FD5-4643-982B-B197219AB3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FD8B1F4-6CEC-4334-AE44-43EC48DDD6F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0.13055555555555556</c:v>
              </c:pt>
              <c:pt idx="1">
                <c:v>1.6305555555555555</c:v>
              </c:pt>
              <c:pt idx="2">
                <c:v>1.8805555555555555</c:v>
              </c:pt>
              <c:pt idx="3">
                <c:v>3.6305555555555555</c:v>
              </c:pt>
              <c:pt idx="4">
                <c:v>4.6305555555555555</c:v>
              </c:pt>
              <c:pt idx="5">
                <c:v>5.1305555555555555</c:v>
              </c:pt>
              <c:pt idx="6">
                <c:v>6.8805555555555555</c:v>
              </c:pt>
              <c:pt idx="7">
                <c:v>9.8805555555555564</c:v>
              </c:pt>
              <c:pt idx="8">
                <c:v>12.130555555555556</c:v>
              </c:pt>
              <c:pt idx="9">
                <c:v>15.380555555555556</c:v>
              </c:pt>
              <c:pt idx="10">
                <c:v>17.380555555555556</c:v>
              </c:pt>
              <c:pt idx="11">
                <c:v>20.630555555555556</c:v>
              </c:pt>
              <c:pt idx="12">
                <c:v>23.380555555555556</c:v>
              </c:pt>
              <c:pt idx="13">
                <c:v>25.380555555555556</c:v>
              </c:pt>
              <c:pt idx="14">
                <c:v>30.380555555555556</c:v>
              </c:pt>
            </c:numLit>
          </c:xVal>
          <c:yVal>
            <c:numLit>
              <c:formatCode>General</c:formatCode>
              <c:ptCount val="15"/>
              <c:pt idx="0">
                <c:v>7.08413</c:v>
              </c:pt>
              <c:pt idx="1">
                <c:v>7.242</c:v>
              </c:pt>
              <c:pt idx="2">
                <c:v>7.4850000000000003</c:v>
              </c:pt>
              <c:pt idx="3">
                <c:v>7.7649999999999997</c:v>
              </c:pt>
              <c:pt idx="4">
                <c:v>8.5699999999999985</c:v>
              </c:pt>
              <c:pt idx="5">
                <c:v>8.5649999999999995</c:v>
              </c:pt>
              <c:pt idx="6">
                <c:v>9.1499799999999993</c:v>
              </c:pt>
              <c:pt idx="7">
                <c:v>10.005000000000001</c:v>
              </c:pt>
              <c:pt idx="8">
                <c:v>10.82992</c:v>
              </c:pt>
              <c:pt idx="9">
                <c:v>11.448729999999999</c:v>
              </c:pt>
              <c:pt idx="10">
                <c:v>11.379999999999999</c:v>
              </c:pt>
              <c:pt idx="11">
                <c:v>11.721160000000001</c:v>
              </c:pt>
              <c:pt idx="12">
                <c:v>12.147</c:v>
              </c:pt>
              <c:pt idx="13">
                <c:v>12.276999999999999</c:v>
              </c:pt>
              <c:pt idx="14">
                <c:v>12.298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9FD5-4643-982B-B197219AB3E3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80B467C-98F7-45D0-BE1B-8F203ECE136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FD5-4643-982B-B197219AB3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FB37BB-1516-4ECC-99BE-D737098903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FD5-4643-982B-B197219AB3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5A863B7-95DE-41D9-865D-07607244288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FD5-4643-982B-B197219AB3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46007E-8C05-4658-A87C-13350367D1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FD5-4643-982B-B197219AB3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4AA94A1-D6A6-440F-8A67-08E2134EF0B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FD5-4643-982B-B197219AB3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E511A29-A505-4A65-905B-8D73ACA775E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FD5-4643-982B-B197219AB3E3}"/>
                </c:ext>
              </c:extLst>
            </c:dLbl>
            <c:dLbl>
              <c:idx val="6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3FFFD44D-5057-49E2-BC26-78CEC1080A9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26FF05D-E3AB-4C37-9CA8-CEDB4493FF9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FD5-4643-982B-B197219AB3E3}"/>
                </c:ext>
              </c:extLst>
            </c:dLbl>
            <c:dLbl>
              <c:idx val="8"/>
              <c:layout>
                <c:manualLayout>
                  <c:x val="-5.8297647425260821E-2"/>
                  <c:y val="-3.2892651000602249E-2"/>
                </c:manualLayout>
              </c:layout>
              <c:tx>
                <c:rich>
                  <a:bodyPr/>
                  <a:lstStyle/>
                  <a:p>
                    <a:fld id="{D7EFE8DA-83BD-42A6-AA2C-7E4C5F8089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9FD5-4643-982B-B197219AB3E3}"/>
                </c:ext>
              </c:extLst>
            </c:dLbl>
            <c:dLbl>
              <c:idx val="9"/>
              <c:layout>
                <c:manualLayout>
                  <c:x val="-5.9955008559983779E-2"/>
                  <c:y val="3.3511536123259918E-2"/>
                </c:manualLayout>
              </c:layout>
              <c:tx>
                <c:rich>
                  <a:bodyPr/>
                  <a:lstStyle/>
                  <a:p>
                    <a:fld id="{AAF1D21D-67C1-4A13-A90C-08C817CF3F3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0"/>
              <c:pt idx="0">
                <c:v>0.11944444444444445</c:v>
              </c:pt>
              <c:pt idx="1">
                <c:v>1.0916666666666666</c:v>
              </c:pt>
              <c:pt idx="2">
                <c:v>3</c:v>
              </c:pt>
              <c:pt idx="3">
                <c:v>6.8138888888888891</c:v>
              </c:pt>
              <c:pt idx="4">
                <c:v>11</c:v>
              </c:pt>
              <c:pt idx="5">
                <c:v>16.091666666666665</c:v>
              </c:pt>
              <c:pt idx="6">
                <c:v>16.925000000000001</c:v>
              </c:pt>
              <c:pt idx="7">
                <c:v>21</c:v>
              </c:pt>
              <c:pt idx="8">
                <c:v>23.925000000000001</c:v>
              </c:pt>
              <c:pt idx="9">
                <c:v>28</c:v>
              </c:pt>
            </c:numLit>
          </c:xVal>
          <c:yVal>
            <c:numLit>
              <c:formatCode>General</c:formatCode>
              <c:ptCount val="10"/>
              <c:pt idx="0">
                <c:v>6.94</c:v>
              </c:pt>
              <c:pt idx="1">
                <c:v>6.09</c:v>
              </c:pt>
              <c:pt idx="2">
                <c:v>6.5350000000000001</c:v>
              </c:pt>
              <c:pt idx="3">
                <c:v>8.1</c:v>
              </c:pt>
              <c:pt idx="4">
                <c:v>9.2750000000000004</c:v>
              </c:pt>
              <c:pt idx="5">
                <c:v>9.9049999999999994</c:v>
              </c:pt>
              <c:pt idx="6">
                <c:v>10.045</c:v>
              </c:pt>
              <c:pt idx="7">
                <c:v>10.1</c:v>
              </c:pt>
              <c:pt idx="8">
                <c:v>10.215</c:v>
              </c:pt>
              <c:pt idx="9">
                <c:v>10.215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{"R204","R207","R208","R2023","R186","R213","R209","R2037","R214","R2044","R2048"}</c15:f>
                <c15:dlblRangeCache>
                  <c:ptCount val="11"/>
                  <c:pt idx="0">
                    <c:v>R204</c:v>
                  </c:pt>
                  <c:pt idx="1">
                    <c:v>R207</c:v>
                  </c:pt>
                  <c:pt idx="2">
                    <c:v>R208</c:v>
                  </c:pt>
                  <c:pt idx="3">
                    <c:v>R2023</c:v>
                  </c:pt>
                  <c:pt idx="4">
                    <c:v>R186</c:v>
                  </c:pt>
                  <c:pt idx="5">
                    <c:v>R213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R214</c:v>
                  </c:pt>
                  <c:pt idx="9">
                    <c:v>R2044</c:v>
                  </c:pt>
                  <c:pt idx="10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9FD5-4643-982B-B197219AB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136070</xdr:colOff>
      <xdr:row>16</xdr:row>
      <xdr:rowOff>0</xdr:rowOff>
    </xdr:from>
    <xdr:to>
      <xdr:col>12</xdr:col>
      <xdr:colOff>503463</xdr:colOff>
      <xdr:row>33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A3EEDC-1FA0-473E-B84D-B206916C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3" y="2966357"/>
          <a:ext cx="5225143" cy="299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4</xdr:row>
      <xdr:rowOff>56028</xdr:rowOff>
    </xdr:from>
    <xdr:to>
      <xdr:col>5</xdr:col>
      <xdr:colOff>1311088</xdr:colOff>
      <xdr:row>27</xdr:row>
      <xdr:rowOff>5359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F16FE3-2BD9-426E-97FD-CEC410C1A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67235</xdr:colOff>
      <xdr:row>4</xdr:row>
      <xdr:rowOff>33617</xdr:rowOff>
    </xdr:from>
    <xdr:to>
      <xdr:col>11</xdr:col>
      <xdr:colOff>1232647</xdr:colOff>
      <xdr:row>27</xdr:row>
      <xdr:rowOff>112059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E3AFB7-3991-479A-BCBD-40C97D956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L74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1" t="str">
        <f>"Individual Equity Total Returns [N$,%]" &amp; TEXT(Map!$N$16, " mmmm yyyy")</f>
        <v>Individual Equity Total Returns [N$,%] February 2020</v>
      </c>
      <c r="C2" s="421"/>
      <c r="D2" s="421"/>
      <c r="E2" s="421"/>
      <c r="F2" s="421"/>
      <c r="G2" s="421"/>
      <c r="H2" s="493" t="s">
        <v>8</v>
      </c>
      <c r="I2" s="493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159</v>
      </c>
      <c r="C5" s="399"/>
      <c r="D5" s="400"/>
      <c r="E5" s="401">
        <v>-10.584440125048349</v>
      </c>
      <c r="F5" s="401">
        <v>-16.169147640858071</v>
      </c>
      <c r="G5" s="401">
        <v>-11.008770443463808</v>
      </c>
      <c r="H5" s="401">
        <v>-19.304337487853807</v>
      </c>
      <c r="I5" s="401">
        <v>-18.006158105819988</v>
      </c>
      <c r="J5" s="85"/>
    </row>
    <row r="6" spans="2:11">
      <c r="B6" s="87" t="s">
        <v>160</v>
      </c>
      <c r="C6" s="402"/>
      <c r="D6" s="400"/>
      <c r="E6" s="21">
        <v>-5.2070065870356599</v>
      </c>
      <c r="F6" s="21">
        <v>-11.826034380985483</v>
      </c>
      <c r="G6" s="21">
        <v>-8.9784927394887202</v>
      </c>
      <c r="H6" s="21">
        <v>-14.307242172717269</v>
      </c>
      <c r="I6" s="21">
        <v>-12.170333175762599</v>
      </c>
      <c r="J6" s="85"/>
    </row>
    <row r="7" spans="2:11">
      <c r="B7" s="57" t="s">
        <v>161</v>
      </c>
      <c r="C7" s="402">
        <v>1528</v>
      </c>
      <c r="D7" s="403">
        <v>1.6246211655551624E-3</v>
      </c>
      <c r="E7" s="22">
        <v>0.59249510000000005</v>
      </c>
      <c r="F7" s="22">
        <v>0</v>
      </c>
      <c r="G7" s="22">
        <v>-2.3512499999999998</v>
      </c>
      <c r="H7" s="22">
        <v>1.081059</v>
      </c>
      <c r="I7" s="22">
        <v>0.19672129999999999</v>
      </c>
      <c r="J7" s="85"/>
    </row>
    <row r="8" spans="2:11">
      <c r="B8" s="57" t="s">
        <v>162</v>
      </c>
      <c r="C8" s="402">
        <v>5512</v>
      </c>
      <c r="D8" s="403">
        <v>0.13570241641588884</v>
      </c>
      <c r="E8" s="22">
        <v>-4.6366779999999999</v>
      </c>
      <c r="F8" s="22">
        <v>-11.977</v>
      </c>
      <c r="G8" s="22">
        <v>-5.8762759999999998</v>
      </c>
      <c r="H8" s="22">
        <v>-10.294370000000001</v>
      </c>
      <c r="I8" s="22">
        <v>-12.2293</v>
      </c>
      <c r="J8" s="85"/>
    </row>
    <row r="9" spans="2:11">
      <c r="B9" s="57" t="s">
        <v>163</v>
      </c>
      <c r="C9" s="402">
        <v>3339</v>
      </c>
      <c r="D9" s="403">
        <v>1.6628058073504836E-3</v>
      </c>
      <c r="E9" s="22">
        <v>-5.9862320000000004E-2</v>
      </c>
      <c r="F9" s="22">
        <v>-2.9940120000000001E-2</v>
      </c>
      <c r="G9" s="22">
        <v>10.925269999999999</v>
      </c>
      <c r="H9" s="22">
        <v>-12.429259999999999</v>
      </c>
      <c r="I9" s="22">
        <v>-5.9862320000000004E-2</v>
      </c>
      <c r="J9" s="85"/>
    </row>
    <row r="10" spans="2:11">
      <c r="B10" s="57" t="s">
        <v>164</v>
      </c>
      <c r="C10" s="402">
        <v>249.00000000000003</v>
      </c>
      <c r="D10" s="403">
        <v>2.123883787989257E-4</v>
      </c>
      <c r="E10" s="22">
        <v>-11.071429999999999</v>
      </c>
      <c r="F10" s="22">
        <v>-24.545449999999999</v>
      </c>
      <c r="G10" s="22">
        <v>-27.192979999999999</v>
      </c>
      <c r="H10" s="22">
        <v>-31.356349999999999</v>
      </c>
      <c r="I10" s="22">
        <v>-24.316109999999998</v>
      </c>
      <c r="J10" s="85"/>
    </row>
    <row r="11" spans="2:11">
      <c r="B11" s="57" t="s">
        <v>165</v>
      </c>
      <c r="C11" s="402">
        <v>17661</v>
      </c>
      <c r="D11" s="403">
        <v>5.4456178709679247E-2</v>
      </c>
      <c r="E11" s="22">
        <v>-9.7593370000000004</v>
      </c>
      <c r="F11" s="22">
        <v>-19.356159999999999</v>
      </c>
      <c r="G11" s="22">
        <v>-19.40767</v>
      </c>
      <c r="H11" s="22">
        <v>-34.160850000000003</v>
      </c>
      <c r="I11" s="22">
        <v>-17.587489999999999</v>
      </c>
      <c r="J11" s="85"/>
    </row>
    <row r="12" spans="2:11">
      <c r="B12" s="57" t="s">
        <v>166</v>
      </c>
      <c r="C12" s="402">
        <v>890</v>
      </c>
      <c r="D12" s="403">
        <v>5.4085759102005262E-4</v>
      </c>
      <c r="E12" s="22">
        <v>-3.2608700000000006</v>
      </c>
      <c r="F12" s="22">
        <v>-3.2608700000000006</v>
      </c>
      <c r="G12" s="22"/>
      <c r="H12" s="22"/>
      <c r="I12" s="22">
        <v>-3.2608700000000006</v>
      </c>
      <c r="J12" s="85"/>
    </row>
    <row r="13" spans="2:11">
      <c r="B13" s="57" t="s">
        <v>167</v>
      </c>
      <c r="C13" s="402">
        <v>14850</v>
      </c>
      <c r="D13" s="403">
        <v>0.14734296497149157</v>
      </c>
      <c r="E13" s="22">
        <v>-5.702312</v>
      </c>
      <c r="F13" s="22">
        <v>-10.40183</v>
      </c>
      <c r="G13" s="22">
        <v>-14.12818</v>
      </c>
      <c r="H13" s="22">
        <v>-19.24841</v>
      </c>
      <c r="I13" s="22">
        <v>-11.77519</v>
      </c>
      <c r="J13" s="85"/>
    </row>
    <row r="14" spans="2:11">
      <c r="B14" s="87" t="s">
        <v>168</v>
      </c>
      <c r="C14" s="402"/>
      <c r="D14" s="403"/>
      <c r="E14" s="21">
        <v>-11.526350000000001</v>
      </c>
      <c r="F14" s="21">
        <v>-13.566590000000001</v>
      </c>
      <c r="G14" s="21">
        <v>-11.155430000000001</v>
      </c>
      <c r="H14" s="21">
        <v>-16.785399999999999</v>
      </c>
      <c r="I14" s="21">
        <v>-13.8347</v>
      </c>
      <c r="J14" s="85"/>
    </row>
    <row r="15" spans="2:11">
      <c r="B15" s="57" t="s">
        <v>169</v>
      </c>
      <c r="C15" s="402">
        <v>25000</v>
      </c>
      <c r="D15" s="403">
        <v>8.0169449999623436E-3</v>
      </c>
      <c r="E15" s="22">
        <v>-11.526350000000001</v>
      </c>
      <c r="F15" s="22">
        <v>-13.566590000000001</v>
      </c>
      <c r="G15" s="22">
        <v>-11.155430000000001</v>
      </c>
      <c r="H15" s="22">
        <v>-16.785399999999999</v>
      </c>
      <c r="I15" s="22">
        <v>-13.8347</v>
      </c>
      <c r="J15" s="85"/>
    </row>
    <row r="16" spans="2:11">
      <c r="B16" s="87" t="s">
        <v>170</v>
      </c>
      <c r="C16" s="402"/>
      <c r="D16" s="403"/>
      <c r="E16" s="21">
        <v>-10.301478814638742</v>
      </c>
      <c r="F16" s="21">
        <v>-14.990717232701499</v>
      </c>
      <c r="G16" s="21">
        <v>-8.929817452504377</v>
      </c>
      <c r="H16" s="21">
        <v>-19.525386995221613</v>
      </c>
      <c r="I16" s="21">
        <v>-19.502221534415877</v>
      </c>
      <c r="J16" s="85"/>
    </row>
    <row r="17" spans="2:10">
      <c r="B17" s="57" t="s">
        <v>171</v>
      </c>
      <c r="C17" s="402">
        <v>1780</v>
      </c>
      <c r="D17" s="403">
        <v>1.3703513508960149E-2</v>
      </c>
      <c r="E17" s="22">
        <v>-10.95548</v>
      </c>
      <c r="F17" s="22">
        <v>-12.530710000000001</v>
      </c>
      <c r="G17" s="22">
        <v>8.2725059999999999</v>
      </c>
      <c r="H17" s="22">
        <v>14.10256</v>
      </c>
      <c r="I17" s="22">
        <v>-18.498169999999998</v>
      </c>
      <c r="J17" s="85"/>
    </row>
    <row r="18" spans="2:10">
      <c r="B18" s="57" t="s">
        <v>172</v>
      </c>
      <c r="C18" s="402">
        <v>1566</v>
      </c>
      <c r="D18" s="403">
        <v>5.5838625380230239E-2</v>
      </c>
      <c r="E18" s="22">
        <v>-9.4797689999999992</v>
      </c>
      <c r="F18" s="22">
        <v>-15.53398</v>
      </c>
      <c r="G18" s="22">
        <v>-11.97941</v>
      </c>
      <c r="H18" s="22">
        <v>-28.845539999999996</v>
      </c>
      <c r="I18" s="22">
        <v>-20.345880000000001</v>
      </c>
      <c r="J18" s="85"/>
    </row>
    <row r="19" spans="2:10">
      <c r="B19" s="57" t="s">
        <v>173</v>
      </c>
      <c r="C19" s="402">
        <v>6498</v>
      </c>
      <c r="D19" s="403">
        <v>8.7953138796361477E-2</v>
      </c>
      <c r="E19" s="22">
        <v>-12.09416</v>
      </c>
      <c r="F19" s="22">
        <v>-14.958769999999999</v>
      </c>
      <c r="G19" s="22">
        <v>-10.68041</v>
      </c>
      <c r="H19" s="22">
        <v>-14.099690000000001</v>
      </c>
      <c r="I19" s="22">
        <v>-17.850819999999999</v>
      </c>
      <c r="J19" s="85"/>
    </row>
    <row r="20" spans="2:10">
      <c r="B20" s="87" t="s">
        <v>174</v>
      </c>
      <c r="C20" s="402"/>
      <c r="D20" s="403"/>
      <c r="E20" s="21">
        <v>0</v>
      </c>
      <c r="F20" s="21">
        <v>35.371899999999997</v>
      </c>
      <c r="G20" s="21">
        <v>35.371899999999997</v>
      </c>
      <c r="H20" s="21">
        <v>16.335229999999999</v>
      </c>
      <c r="I20" s="21">
        <v>18.181819999999998</v>
      </c>
      <c r="J20" s="85"/>
    </row>
    <row r="21" spans="2:10">
      <c r="B21" s="57" t="s">
        <v>175</v>
      </c>
      <c r="C21" s="402">
        <v>65</v>
      </c>
      <c r="D21" s="403">
        <v>5.241859951371806E-5</v>
      </c>
      <c r="E21" s="22">
        <v>0</v>
      </c>
      <c r="F21" s="22">
        <v>35.371899999999997</v>
      </c>
      <c r="G21" s="22">
        <v>35.371899999999997</v>
      </c>
      <c r="H21" s="22">
        <v>16.335229999999999</v>
      </c>
      <c r="I21" s="22">
        <v>18.181819999999998</v>
      </c>
      <c r="J21" s="85"/>
    </row>
    <row r="22" spans="2:10">
      <c r="B22" s="87" t="s">
        <v>176</v>
      </c>
      <c r="C22" s="402"/>
      <c r="D22" s="403"/>
      <c r="E22" s="21">
        <v>-16.941432710312881</v>
      </c>
      <c r="F22" s="21">
        <v>-21.236837274829565</v>
      </c>
      <c r="G22" s="21">
        <v>-17.327343625347549</v>
      </c>
      <c r="H22" s="21">
        <v>-18.420551509729005</v>
      </c>
      <c r="I22" s="21">
        <v>-23.015594958943769</v>
      </c>
      <c r="J22" s="85"/>
    </row>
    <row r="23" spans="2:10">
      <c r="B23" s="57" t="s">
        <v>177</v>
      </c>
      <c r="C23" s="402">
        <v>1848</v>
      </c>
      <c r="D23" s="403">
        <v>1.2521228313149087E-3</v>
      </c>
      <c r="E23" s="22">
        <v>-5.2307689999999996</v>
      </c>
      <c r="F23" s="22">
        <v>-8.6956520000000008</v>
      </c>
      <c r="G23" s="22">
        <v>-6.2895490000000001</v>
      </c>
      <c r="H23" s="22">
        <v>-1.711012</v>
      </c>
      <c r="I23" s="22">
        <v>-8.6956520000000008</v>
      </c>
      <c r="J23" s="85"/>
    </row>
    <row r="24" spans="2:10">
      <c r="B24" s="57" t="s">
        <v>178</v>
      </c>
      <c r="C24" s="402">
        <v>1466</v>
      </c>
      <c r="D24" s="403">
        <v>1.0035275899899354E-2</v>
      </c>
      <c r="E24" s="22">
        <v>-18.100560000000002</v>
      </c>
      <c r="F24" s="22">
        <v>-22.478169999999999</v>
      </c>
      <c r="G24" s="22">
        <v>-18.41987</v>
      </c>
      <c r="H24" s="22">
        <v>-20.074470000000002</v>
      </c>
      <c r="I24" s="22">
        <v>-24.43299</v>
      </c>
      <c r="J24" s="85"/>
    </row>
    <row r="25" spans="2:10">
      <c r="B25" s="87" t="s">
        <v>179</v>
      </c>
      <c r="C25" s="402"/>
      <c r="D25" s="403"/>
      <c r="E25" s="21">
        <v>-26.660037745389587</v>
      </c>
      <c r="F25" s="21">
        <v>-36.592828061339389</v>
      </c>
      <c r="G25" s="21">
        <v>-26.733926878213765</v>
      </c>
      <c r="H25" s="21">
        <v>-38.013000053444777</v>
      </c>
      <c r="I25" s="21">
        <v>-30.047599864966784</v>
      </c>
      <c r="J25" s="85"/>
    </row>
    <row r="26" spans="2:10">
      <c r="B26" s="57" t="s">
        <v>180</v>
      </c>
      <c r="C26" s="402">
        <v>0</v>
      </c>
      <c r="D26" s="403">
        <v>0</v>
      </c>
      <c r="E26" s="22">
        <v>1.0033449999999999</v>
      </c>
      <c r="F26" s="22">
        <v>3.071672</v>
      </c>
      <c r="G26" s="22">
        <v>-0.65789470000000005</v>
      </c>
      <c r="H26" s="22">
        <v>-52.37762</v>
      </c>
      <c r="I26" s="22">
        <v>7.8571429999999998</v>
      </c>
      <c r="J26" s="85"/>
    </row>
    <row r="27" spans="2:10">
      <c r="B27" s="57" t="s">
        <v>181</v>
      </c>
      <c r="C27" s="402">
        <v>157</v>
      </c>
      <c r="D27" s="403">
        <v>4.2120532390993512E-6</v>
      </c>
      <c r="E27" s="22">
        <v>7.5342459999999996</v>
      </c>
      <c r="F27" s="22">
        <v>6.802721</v>
      </c>
      <c r="G27" s="22">
        <v>14.598539999999998</v>
      </c>
      <c r="H27" s="22">
        <v>12.94964</v>
      </c>
      <c r="I27" s="22">
        <v>40.178570000000001</v>
      </c>
      <c r="J27" s="85"/>
    </row>
    <row r="28" spans="2:10">
      <c r="B28" s="57" t="s">
        <v>182</v>
      </c>
      <c r="C28" s="402">
        <v>7906.9999999999991</v>
      </c>
      <c r="D28" s="403">
        <v>1.8438393591267473E-2</v>
      </c>
      <c r="E28" s="22">
        <v>-5.9250449999999999</v>
      </c>
      <c r="F28" s="22">
        <v>-3.687678</v>
      </c>
      <c r="G28" s="22">
        <v>1.266832</v>
      </c>
      <c r="H28" s="22">
        <v>-8.8735130000000009</v>
      </c>
      <c r="I28" s="22">
        <v>-4.6890070000000001</v>
      </c>
      <c r="J28" s="85"/>
    </row>
    <row r="29" spans="2:10">
      <c r="B29" s="57" t="s">
        <v>183</v>
      </c>
      <c r="C29" s="402">
        <v>790</v>
      </c>
      <c r="D29" s="403">
        <v>2.426736659578722E-3</v>
      </c>
      <c r="E29" s="22">
        <v>-12.22222</v>
      </c>
      <c r="F29" s="22">
        <v>-17.793959999999998</v>
      </c>
      <c r="G29" s="22">
        <v>-1.5348170000000001</v>
      </c>
      <c r="H29" s="22">
        <v>-24.853359999999999</v>
      </c>
      <c r="I29" s="22">
        <v>-16.842110000000002</v>
      </c>
      <c r="J29" s="85"/>
    </row>
    <row r="30" spans="2:10">
      <c r="B30" s="57" t="s">
        <v>184</v>
      </c>
      <c r="C30" s="402">
        <v>1027</v>
      </c>
      <c r="D30" s="403">
        <v>3.6605366044470335E-4</v>
      </c>
      <c r="E30" s="22">
        <v>0</v>
      </c>
      <c r="F30" s="22">
        <v>-0.19436349999999999</v>
      </c>
      <c r="G30" s="22">
        <v>-0.29126210000000002</v>
      </c>
      <c r="H30" s="22">
        <v>-6.6363640000000004</v>
      </c>
      <c r="I30" s="22">
        <v>-0.19436349999999999</v>
      </c>
      <c r="J30" s="85"/>
    </row>
    <row r="31" spans="2:10">
      <c r="B31" s="57" t="s">
        <v>185</v>
      </c>
      <c r="C31" s="402">
        <v>12791</v>
      </c>
      <c r="D31" s="403">
        <v>4.6128525545912198E-4</v>
      </c>
      <c r="E31" s="22">
        <v>7.8186090000000007E-3</v>
      </c>
      <c r="F31" s="22">
        <v>7.8186090000000007E-3</v>
      </c>
      <c r="G31" s="22">
        <v>7.8186090000000007E-3</v>
      </c>
      <c r="H31" s="22">
        <v>8.5098319999999994</v>
      </c>
      <c r="I31" s="22">
        <v>7.8186090000000007E-3</v>
      </c>
      <c r="J31" s="85"/>
    </row>
    <row r="32" spans="2:10">
      <c r="B32" s="57" t="s">
        <v>186</v>
      </c>
      <c r="C32" s="402">
        <v>1411</v>
      </c>
      <c r="D32" s="403">
        <v>0</v>
      </c>
      <c r="E32" s="22">
        <v>7.1374339999999998</v>
      </c>
      <c r="F32" s="22">
        <v>6.4905660000000003</v>
      </c>
      <c r="G32" s="22">
        <v>1.877256</v>
      </c>
      <c r="H32" s="22">
        <v>13.151560000000002</v>
      </c>
      <c r="I32" s="22">
        <v>10.579940000000001</v>
      </c>
      <c r="J32" s="85"/>
    </row>
    <row r="33" spans="2:12" ht="14.25" thickBot="1">
      <c r="B33" s="393" t="s">
        <v>187</v>
      </c>
      <c r="C33" s="402">
        <v>320</v>
      </c>
      <c r="D33" s="403">
        <v>2.0382236009078895E-3</v>
      </c>
      <c r="E33" s="22">
        <v>-42.857140000000001</v>
      </c>
      <c r="F33" s="394">
        <v>-59.949939999999998</v>
      </c>
      <c r="G33" s="394">
        <v>-50.76923</v>
      </c>
      <c r="H33" s="394">
        <v>-57.046980000000005</v>
      </c>
      <c r="I33" s="394">
        <v>-47.540990000000001</v>
      </c>
      <c r="J33" s="85"/>
    </row>
    <row r="34" spans="2:12">
      <c r="B34" s="404"/>
      <c r="C34" s="405"/>
      <c r="D34" s="406"/>
      <c r="E34" s="404"/>
      <c r="F34" s="407"/>
      <c r="G34" s="407"/>
      <c r="H34" s="407"/>
      <c r="I34" s="407"/>
      <c r="J34" s="85"/>
    </row>
    <row r="35" spans="2:12">
      <c r="B35" s="398" t="s">
        <v>188</v>
      </c>
      <c r="C35" s="399"/>
      <c r="D35" s="403"/>
      <c r="E35" s="401">
        <v>-6.7862069999999992</v>
      </c>
      <c r="F35" s="401">
        <v>-7.6264109999999992</v>
      </c>
      <c r="G35" s="401">
        <v>8.751989</v>
      </c>
      <c r="H35" s="401">
        <v>18.019680000000001</v>
      </c>
      <c r="I35" s="401">
        <v>-12.427110000000001</v>
      </c>
      <c r="J35" s="85"/>
    </row>
    <row r="36" spans="2:12">
      <c r="B36" s="391" t="s">
        <v>189</v>
      </c>
      <c r="C36" s="399"/>
      <c r="D36" s="403"/>
      <c r="E36" s="392">
        <v>-6.7862069999999992</v>
      </c>
      <c r="F36" s="392">
        <v>-7.6264109999999992</v>
      </c>
      <c r="G36" s="392">
        <v>8.751989</v>
      </c>
      <c r="H36" s="392">
        <v>18.019680000000001</v>
      </c>
      <c r="I36" s="392">
        <v>-12.427110000000001</v>
      </c>
      <c r="J36" s="85"/>
    </row>
    <row r="37" spans="2:12" ht="14.25" thickBot="1">
      <c r="B37" s="408" t="s">
        <v>190</v>
      </c>
      <c r="C37" s="409">
        <v>6758</v>
      </c>
      <c r="D37" s="410">
        <v>1.9556457149515719E-2</v>
      </c>
      <c r="E37" s="411">
        <v>-6.7862069999999992</v>
      </c>
      <c r="F37" s="411">
        <v>-7.6264109999999992</v>
      </c>
      <c r="G37" s="411">
        <v>8.751989</v>
      </c>
      <c r="H37" s="411">
        <v>18.019680000000001</v>
      </c>
      <c r="I37" s="411">
        <v>-12.427110000000001</v>
      </c>
      <c r="J37" s="85"/>
    </row>
    <row r="38" spans="2:12">
      <c r="B38" s="404"/>
      <c r="C38" s="405"/>
      <c r="D38" s="406"/>
      <c r="E38" s="404"/>
      <c r="F38" s="407"/>
      <c r="G38" s="407"/>
      <c r="H38" s="407"/>
      <c r="I38" s="407"/>
      <c r="J38" s="85"/>
    </row>
    <row r="39" spans="2:12">
      <c r="B39" s="398" t="s">
        <v>191</v>
      </c>
      <c r="C39" s="399"/>
      <c r="D39" s="400"/>
      <c r="E39" s="401">
        <v>-11.818171528402578</v>
      </c>
      <c r="F39" s="401">
        <v>-11.329679315989274</v>
      </c>
      <c r="G39" s="401">
        <v>-10.886808333560916</v>
      </c>
      <c r="H39" s="401">
        <v>-15.586901207178647</v>
      </c>
      <c r="I39" s="401">
        <v>-12.043979092175356</v>
      </c>
      <c r="J39" s="85"/>
    </row>
    <row r="40" spans="2:12">
      <c r="B40" s="391" t="s">
        <v>192</v>
      </c>
      <c r="C40" s="399"/>
      <c r="D40" s="400"/>
      <c r="E40" s="392">
        <v>-11.81662924956021</v>
      </c>
      <c r="F40" s="392">
        <v>-11.264686264572438</v>
      </c>
      <c r="G40" s="392">
        <v>-11.123681033787623</v>
      </c>
      <c r="H40" s="392">
        <v>-15.392995423675544</v>
      </c>
      <c r="I40" s="392">
        <v>-12.054368056096694</v>
      </c>
      <c r="J40" s="85"/>
      <c r="L40" s="1" t="s">
        <v>132</v>
      </c>
    </row>
    <row r="41" spans="2:12">
      <c r="B41" s="393" t="s">
        <v>193</v>
      </c>
      <c r="C41" s="399">
        <v>35336</v>
      </c>
      <c r="D41" s="403">
        <v>0.33713512967748738</v>
      </c>
      <c r="E41" s="394">
        <v>-9.5409980000000001</v>
      </c>
      <c r="F41" s="394">
        <v>-8.3205770000000001</v>
      </c>
      <c r="G41" s="394">
        <v>7.8500799999999993</v>
      </c>
      <c r="H41" s="394">
        <v>-0.38615129999999998</v>
      </c>
      <c r="I41" s="394">
        <v>-11.40307</v>
      </c>
      <c r="J41" s="85"/>
    </row>
    <row r="42" spans="2:12">
      <c r="B42" s="393" t="s">
        <v>194</v>
      </c>
      <c r="C42" s="399">
        <v>83</v>
      </c>
      <c r="D42" s="403">
        <v>9.8650985977042716E-4</v>
      </c>
      <c r="E42" s="394">
        <v>-8.7912090000000003</v>
      </c>
      <c r="F42" s="394">
        <v>-4.5977009999999998</v>
      </c>
      <c r="G42" s="394">
        <v>-44.666670000000003</v>
      </c>
      <c r="H42" s="394">
        <v>80.434780000000003</v>
      </c>
      <c r="I42" s="394">
        <v>-4.5977009999999998</v>
      </c>
      <c r="J42" s="85"/>
    </row>
    <row r="43" spans="2:12">
      <c r="B43" s="393" t="s">
        <v>195</v>
      </c>
      <c r="C43" s="399">
        <v>9</v>
      </c>
      <c r="D43" s="403">
        <v>4.3605352721692294E-5</v>
      </c>
      <c r="E43" s="394">
        <v>-40</v>
      </c>
      <c r="F43" s="394">
        <v>-35.714289999999998</v>
      </c>
      <c r="G43" s="394">
        <v>-55.000000000000007</v>
      </c>
      <c r="H43" s="394">
        <v>-80.851070000000007</v>
      </c>
      <c r="I43" s="394">
        <v>-35.714289999999998</v>
      </c>
      <c r="J43" s="85"/>
    </row>
    <row r="44" spans="2:12">
      <c r="B44" s="393" t="s">
        <v>196</v>
      </c>
      <c r="C44" s="399">
        <v>110.00000000000001</v>
      </c>
      <c r="D44" s="403">
        <v>8.2631380819444896E-5</v>
      </c>
      <c r="E44" s="394">
        <v>-20.289860000000001</v>
      </c>
      <c r="F44" s="394">
        <v>-17.910450000000001</v>
      </c>
      <c r="G44" s="394">
        <v>-44.723619999999997</v>
      </c>
      <c r="H44" s="394">
        <v>-50.672649999999997</v>
      </c>
      <c r="I44" s="394">
        <v>-17.910450000000001</v>
      </c>
      <c r="J44" s="85"/>
    </row>
    <row r="45" spans="2:12">
      <c r="B45" s="393" t="s">
        <v>197</v>
      </c>
      <c r="C45" s="399">
        <v>172</v>
      </c>
      <c r="D45" s="403">
        <v>2.3000673466695587E-4</v>
      </c>
      <c r="E45" s="394">
        <v>-36.059480000000001</v>
      </c>
      <c r="F45" s="394">
        <v>-37.681159999999998</v>
      </c>
      <c r="G45" s="394">
        <v>-42.857140000000001</v>
      </c>
      <c r="H45" s="394">
        <v>-60.730589999999992</v>
      </c>
      <c r="I45" s="394">
        <v>-37.681159999999998</v>
      </c>
      <c r="J45" s="85"/>
    </row>
    <row r="46" spans="2:12">
      <c r="B46" s="393" t="s">
        <v>198</v>
      </c>
      <c r="C46" s="399">
        <v>28.999999999999996</v>
      </c>
      <c r="D46" s="403">
        <v>1.3338300420377065E-4</v>
      </c>
      <c r="E46" s="394">
        <v>-19.44444</v>
      </c>
      <c r="F46" s="394">
        <v>-27.500000000000004</v>
      </c>
      <c r="G46" s="394">
        <v>-29.268290000000004</v>
      </c>
      <c r="H46" s="395">
        <v>-27.500000000000004</v>
      </c>
      <c r="I46" s="394">
        <v>-27.500000000000004</v>
      </c>
      <c r="J46" s="85"/>
    </row>
    <row r="47" spans="2:12">
      <c r="B47" s="393" t="s">
        <v>199</v>
      </c>
      <c r="C47" s="399">
        <v>57.999999999999993</v>
      </c>
      <c r="D47" s="403">
        <v>7.9925404255961027E-5</v>
      </c>
      <c r="E47" s="394">
        <v>-25.641029999999997</v>
      </c>
      <c r="F47" s="394">
        <v>-32.558140000000002</v>
      </c>
      <c r="G47" s="394">
        <v>-49.122810000000001</v>
      </c>
      <c r="H47" s="395">
        <v>-51.666670000000003</v>
      </c>
      <c r="I47" s="394">
        <v>-32.558140000000002</v>
      </c>
      <c r="J47" s="85"/>
    </row>
    <row r="48" spans="2:12">
      <c r="B48" s="393" t="s">
        <v>200</v>
      </c>
      <c r="C48" s="399">
        <v>6630</v>
      </c>
      <c r="D48" s="403">
        <v>1.9259404100688254E-2</v>
      </c>
      <c r="E48" s="394">
        <v>11.35371</v>
      </c>
      <c r="F48" s="394">
        <v>23.4407</v>
      </c>
      <c r="G48" s="394">
        <v>24.278189999999999</v>
      </c>
      <c r="H48" s="394">
        <v>47.884410000000003</v>
      </c>
      <c r="I48" s="394">
        <v>23.4407</v>
      </c>
      <c r="J48" s="85"/>
    </row>
    <row r="49" spans="2:10">
      <c r="B49" s="391" t="s">
        <v>201</v>
      </c>
      <c r="C49" s="399"/>
      <c r="D49" s="403"/>
      <c r="E49" s="392">
        <v>-11.87384</v>
      </c>
      <c r="F49" s="392">
        <v>-13.675599999999998</v>
      </c>
      <c r="G49" s="392">
        <v>-2.3369010000000001</v>
      </c>
      <c r="H49" s="392">
        <v>-22.585920000000002</v>
      </c>
      <c r="I49" s="392">
        <v>-11.668990000000003</v>
      </c>
      <c r="J49" s="85"/>
    </row>
    <row r="50" spans="2:10" ht="14.25" thickBot="1">
      <c r="B50" s="408" t="s">
        <v>202</v>
      </c>
      <c r="C50" s="409">
        <v>1900</v>
      </c>
      <c r="D50" s="410">
        <v>1.9603959708805662E-3</v>
      </c>
      <c r="E50" s="411">
        <v>-11.87384</v>
      </c>
      <c r="F50" s="411">
        <v>-13.675599999999999</v>
      </c>
      <c r="G50" s="411">
        <v>-2.3369010000000001</v>
      </c>
      <c r="H50" s="411">
        <v>-22.585920000000002</v>
      </c>
      <c r="I50" s="411">
        <v>-11.668990000000001</v>
      </c>
      <c r="J50" s="85"/>
    </row>
    <row r="51" spans="2:10">
      <c r="B51" s="396"/>
      <c r="C51" s="399"/>
      <c r="D51" s="400"/>
      <c r="E51" s="396"/>
      <c r="F51" s="397"/>
      <c r="G51" s="397"/>
      <c r="H51" s="397"/>
      <c r="I51" s="397"/>
      <c r="J51" s="85"/>
    </row>
    <row r="52" spans="2:10">
      <c r="B52" s="412" t="s">
        <v>203</v>
      </c>
      <c r="C52" s="402"/>
      <c r="D52" s="403"/>
      <c r="E52" s="413">
        <v>-3.9787965387066682</v>
      </c>
      <c r="F52" s="413">
        <v>-13.232394900456185</v>
      </c>
      <c r="G52" s="413">
        <v>-8.1467079696274283</v>
      </c>
      <c r="H52" s="413">
        <v>-29.051174069791536</v>
      </c>
      <c r="I52" s="413">
        <v>-11.583575157285736</v>
      </c>
      <c r="J52" s="85"/>
    </row>
    <row r="53" spans="2:10">
      <c r="B53" s="412" t="s">
        <v>204</v>
      </c>
      <c r="C53" s="402"/>
      <c r="D53" s="403"/>
      <c r="E53" s="23"/>
      <c r="F53" s="23"/>
      <c r="G53" s="23"/>
      <c r="H53" s="23"/>
      <c r="I53" s="23"/>
      <c r="J53" s="85"/>
    </row>
    <row r="54" spans="2:10">
      <c r="B54" s="87" t="s">
        <v>205</v>
      </c>
      <c r="C54" s="414"/>
      <c r="D54" s="403"/>
      <c r="E54" s="21">
        <v>-13.2227</v>
      </c>
      <c r="F54" s="21">
        <v>-25.12763</v>
      </c>
      <c r="G54" s="21">
        <v>-23.066990000000001</v>
      </c>
      <c r="H54" s="21">
        <v>-31.557030000000001</v>
      </c>
      <c r="I54" s="21">
        <v>-24.370480000000001</v>
      </c>
      <c r="J54" s="85"/>
    </row>
    <row r="55" spans="2:10">
      <c r="B55" s="57" t="s">
        <v>206</v>
      </c>
      <c r="C55" s="402">
        <v>8105</v>
      </c>
      <c r="D55" s="403">
        <v>1.3733879436942735E-2</v>
      </c>
      <c r="E55" s="22">
        <v>-13.222699999999998</v>
      </c>
      <c r="F55" s="22">
        <v>-25.12763</v>
      </c>
      <c r="G55" s="22">
        <v>-23.066990000000001</v>
      </c>
      <c r="H55" s="22">
        <v>-31.557030000000001</v>
      </c>
      <c r="I55" s="22">
        <v>-24.370480000000001</v>
      </c>
      <c r="J55" s="85"/>
    </row>
    <row r="56" spans="2:10">
      <c r="B56" s="412" t="s">
        <v>207</v>
      </c>
      <c r="C56" s="402"/>
      <c r="D56" s="403"/>
      <c r="E56" s="23"/>
      <c r="F56" s="23"/>
      <c r="G56" s="23"/>
      <c r="H56" s="23"/>
      <c r="I56" s="23"/>
      <c r="J56" s="85"/>
    </row>
    <row r="57" spans="2:10">
      <c r="B57" s="87" t="s">
        <v>208</v>
      </c>
      <c r="C57" s="414"/>
      <c r="D57" s="403"/>
      <c r="E57" s="21">
        <v>-1.1043970000000001</v>
      </c>
      <c r="F57" s="21">
        <v>-1.7187820000000003</v>
      </c>
      <c r="G57" s="21">
        <v>6.8239439999999991</v>
      </c>
      <c r="H57" s="21">
        <v>9.4611630000000009</v>
      </c>
      <c r="I57" s="21">
        <v>-1.6780609999999998</v>
      </c>
      <c r="J57" s="85"/>
    </row>
    <row r="58" spans="2:10">
      <c r="B58" s="57" t="s">
        <v>209</v>
      </c>
      <c r="C58" s="402">
        <v>4746</v>
      </c>
      <c r="D58" s="403">
        <v>3.8002966432208094E-3</v>
      </c>
      <c r="E58" s="22">
        <v>-1.1043970000000001</v>
      </c>
      <c r="F58" s="22">
        <v>-1.718782</v>
      </c>
      <c r="G58" s="22">
        <v>6.823944</v>
      </c>
      <c r="H58" s="22">
        <v>9.4611630000000009</v>
      </c>
      <c r="I58" s="22">
        <v>-1.678061</v>
      </c>
      <c r="J58" s="85"/>
    </row>
    <row r="59" spans="2:10">
      <c r="B59" s="87" t="s">
        <v>210</v>
      </c>
      <c r="C59" s="414"/>
      <c r="D59" s="403"/>
      <c r="E59" s="21">
        <v>-13.380839999999999</v>
      </c>
      <c r="F59" s="21">
        <v>-8.7304890000000004</v>
      </c>
      <c r="G59" s="21">
        <v>-18.783169999999998</v>
      </c>
      <c r="H59" s="21">
        <v>-20.712150000000001</v>
      </c>
      <c r="I59" s="21">
        <v>-11.129160000000001</v>
      </c>
      <c r="J59" s="85"/>
    </row>
    <row r="60" spans="2:10">
      <c r="B60" s="57" t="s">
        <v>211</v>
      </c>
      <c r="C60" s="402">
        <v>5470</v>
      </c>
      <c r="D60" s="403">
        <v>3.3059214132741517E-3</v>
      </c>
      <c r="E60" s="22">
        <v>-13.380839999999999</v>
      </c>
      <c r="F60" s="22">
        <v>-8.7304890000000004</v>
      </c>
      <c r="G60" s="22">
        <v>-18.783169999999998</v>
      </c>
      <c r="H60" s="22">
        <v>-20.712150000000001</v>
      </c>
      <c r="I60" s="22">
        <v>-11.129160000000001</v>
      </c>
      <c r="J60" s="85"/>
    </row>
    <row r="61" spans="2:10">
      <c r="B61" s="412" t="s">
        <v>212</v>
      </c>
      <c r="C61" s="402"/>
      <c r="D61" s="403"/>
      <c r="E61" s="23"/>
      <c r="F61" s="23"/>
      <c r="G61" s="23"/>
      <c r="H61" s="23"/>
      <c r="I61" s="23"/>
      <c r="J61" s="85"/>
    </row>
    <row r="62" spans="2:10">
      <c r="B62" s="87" t="s">
        <v>213</v>
      </c>
      <c r="C62" s="414"/>
      <c r="D62" s="403"/>
      <c r="E62" s="21">
        <v>1.8141809836951002</v>
      </c>
      <c r="F62" s="60">
        <v>-11.638721239246649</v>
      </c>
      <c r="G62" s="60">
        <v>-12.156992290358739</v>
      </c>
      <c r="H62" s="60">
        <v>-33.716985235549437</v>
      </c>
      <c r="I62" s="60">
        <v>-8.3657316405913562</v>
      </c>
      <c r="J62" s="85"/>
    </row>
    <row r="63" spans="2:10">
      <c r="B63" s="57" t="s">
        <v>214</v>
      </c>
      <c r="C63" s="402">
        <v>160</v>
      </c>
      <c r="D63" s="403">
        <v>1.9891834957003961E-5</v>
      </c>
      <c r="E63" s="22">
        <v>0</v>
      </c>
      <c r="F63" s="22">
        <v>0</v>
      </c>
      <c r="G63" s="22">
        <v>0</v>
      </c>
      <c r="H63" s="22">
        <v>-4.444445</v>
      </c>
      <c r="I63" s="22">
        <v>0</v>
      </c>
      <c r="J63" s="85"/>
    </row>
    <row r="64" spans="2:10">
      <c r="B64" s="57" t="s">
        <v>215</v>
      </c>
      <c r="C64" s="402">
        <v>4493</v>
      </c>
      <c r="D64" s="403">
        <v>1.4923477518315392E-2</v>
      </c>
      <c r="E64" s="22">
        <v>1.8820859999999999</v>
      </c>
      <c r="F64" s="22">
        <v>-12.07436</v>
      </c>
      <c r="G64" s="22">
        <v>-12.612030000000003</v>
      </c>
      <c r="H64" s="22">
        <v>-34.812660000000001</v>
      </c>
      <c r="I64" s="22">
        <v>-8.6788620000000005</v>
      </c>
      <c r="J64" s="85"/>
    </row>
    <row r="65" spans="2:10">
      <c r="B65" s="412" t="s">
        <v>216</v>
      </c>
      <c r="C65" s="402"/>
      <c r="D65" s="403"/>
      <c r="E65" s="23"/>
      <c r="F65" s="23"/>
      <c r="G65" s="23"/>
      <c r="H65" s="23"/>
      <c r="I65" s="23"/>
      <c r="J65" s="85"/>
    </row>
    <row r="66" spans="2:10">
      <c r="B66" s="87" t="s">
        <v>217</v>
      </c>
      <c r="C66" s="402"/>
      <c r="D66" s="403"/>
      <c r="E66" s="21">
        <v>-4.2200579999999999</v>
      </c>
      <c r="F66" s="60">
        <v>-12.515609999999997</v>
      </c>
      <c r="G66" s="60">
        <v>0.6771433</v>
      </c>
      <c r="H66" s="60">
        <v>-33.143070000000002</v>
      </c>
      <c r="I66" s="60">
        <v>-10.959339999999999</v>
      </c>
      <c r="J66" s="85"/>
    </row>
    <row r="67" spans="2:10">
      <c r="B67" s="57" t="s">
        <v>218</v>
      </c>
      <c r="C67" s="402">
        <v>11212</v>
      </c>
      <c r="D67" s="403">
        <v>4.2619906641355954E-2</v>
      </c>
      <c r="E67" s="22">
        <v>-4.2200579999999999</v>
      </c>
      <c r="F67" s="22">
        <v>-12.515609999999999</v>
      </c>
      <c r="G67" s="22">
        <v>0.6771433</v>
      </c>
      <c r="H67" s="22">
        <v>-33.143070000000002</v>
      </c>
      <c r="I67" s="22">
        <v>-10.959339999999999</v>
      </c>
      <c r="J67" s="85">
        <f>+I69-G69</f>
        <v>0</v>
      </c>
    </row>
    <row r="68" spans="2:10">
      <c r="B68" s="398"/>
      <c r="C68" s="399"/>
      <c r="D68" s="400"/>
      <c r="E68" s="401"/>
      <c r="F68" s="401"/>
      <c r="G68" s="401"/>
      <c r="H68" s="401"/>
      <c r="I68" s="401"/>
    </row>
    <row r="69" spans="2:10">
      <c r="B69" s="62" t="s">
        <v>99</v>
      </c>
    </row>
    <row r="71" spans="2:10">
      <c r="D71" s="101"/>
    </row>
    <row r="74" spans="2:10">
      <c r="B74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19" t="s">
        <v>0</v>
      </c>
      <c r="F11" s="420"/>
      <c r="G11" s="420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124</v>
      </c>
      <c r="F12" s="119"/>
      <c r="G12" s="119" t="s">
        <v>143</v>
      </c>
      <c r="H12" s="119"/>
      <c r="I12" s="119" t="s">
        <v>139</v>
      </c>
      <c r="J12" s="120"/>
      <c r="K12" s="119"/>
      <c r="L12" s="121"/>
      <c r="N12" s="119"/>
      <c r="O12" s="119" t="s">
        <v>130</v>
      </c>
      <c r="Q12" s="422" t="s">
        <v>128</v>
      </c>
      <c r="R12" s="423"/>
      <c r="S12" s="114"/>
    </row>
    <row r="13" spans="4:20" ht="15.75">
      <c r="D13" s="113"/>
      <c r="E13" s="122" t="s">
        <v>125</v>
      </c>
      <c r="F13" s="123"/>
      <c r="G13" s="123" t="s">
        <v>138</v>
      </c>
      <c r="H13" s="123"/>
      <c r="I13" s="123" t="s">
        <v>142</v>
      </c>
      <c r="J13" s="120"/>
      <c r="K13" s="123"/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126</v>
      </c>
      <c r="F14" s="127"/>
      <c r="G14" s="127" t="s">
        <v>144</v>
      </c>
      <c r="H14" s="127"/>
      <c r="I14" s="127" t="s">
        <v>140</v>
      </c>
      <c r="J14" s="127"/>
      <c r="K14" s="127"/>
      <c r="L14" s="128"/>
      <c r="M14" s="128"/>
      <c r="N14" s="127"/>
      <c r="O14" s="127" t="s">
        <v>131</v>
      </c>
      <c r="P14" s="129"/>
      <c r="Q14" s="127" t="s">
        <v>129</v>
      </c>
      <c r="R14" s="130"/>
      <c r="S14" s="114"/>
    </row>
    <row r="15" spans="4:20">
      <c r="D15" s="113"/>
      <c r="S15" s="114"/>
    </row>
    <row r="16" spans="4:20" ht="21">
      <c r="D16" s="113"/>
      <c r="E16" s="421" t="s">
        <v>2</v>
      </c>
      <c r="F16" s="421"/>
      <c r="G16" s="421"/>
      <c r="H16" s="421"/>
      <c r="I16" s="421"/>
      <c r="J16" s="421"/>
      <c r="K16" s="421"/>
      <c r="L16" s="421"/>
      <c r="M16" s="421"/>
      <c r="N16" s="418">
        <v>43890</v>
      </c>
      <c r="O16" s="418"/>
      <c r="P16" s="418"/>
      <c r="Q16" s="418"/>
      <c r="R16" s="418"/>
      <c r="S16" s="114"/>
    </row>
    <row r="17" spans="4:19">
      <c r="D17" s="113"/>
      <c r="E17" s="434"/>
      <c r="F17" s="434"/>
      <c r="G17" s="434"/>
      <c r="H17" s="434"/>
      <c r="I17" s="434"/>
      <c r="J17" s="434"/>
      <c r="K17" s="434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34"/>
      <c r="F18" s="434"/>
      <c r="G18" s="434"/>
      <c r="H18" s="434"/>
      <c r="I18" s="434"/>
      <c r="J18" s="434"/>
      <c r="K18" s="434"/>
      <c r="L18" s="131"/>
      <c r="N18" s="435" t="s">
        <v>6</v>
      </c>
      <c r="O18" s="435"/>
      <c r="Q18" s="435" t="s">
        <v>3</v>
      </c>
      <c r="R18" s="435"/>
      <c r="S18" s="114"/>
    </row>
    <row r="19" spans="4:19" ht="13.5" customHeight="1">
      <c r="D19" s="113"/>
      <c r="E19" s="434"/>
      <c r="F19" s="434"/>
      <c r="G19" s="434"/>
      <c r="H19" s="434"/>
      <c r="I19" s="434"/>
      <c r="J19" s="434"/>
      <c r="K19" s="434"/>
      <c r="L19" s="131"/>
      <c r="N19" s="435"/>
      <c r="O19" s="435"/>
      <c r="Q19" s="435"/>
      <c r="R19" s="435"/>
      <c r="S19" s="114"/>
    </row>
    <row r="20" spans="4:19">
      <c r="D20" s="113"/>
      <c r="E20" s="434"/>
      <c r="F20" s="434"/>
      <c r="G20" s="434"/>
      <c r="H20" s="434"/>
      <c r="I20" s="434"/>
      <c r="J20" s="434"/>
      <c r="K20" s="434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34"/>
      <c r="F21" s="434"/>
      <c r="G21" s="434"/>
      <c r="H21" s="434"/>
      <c r="I21" s="434"/>
      <c r="J21" s="434"/>
      <c r="K21" s="434"/>
      <c r="L21" s="131"/>
      <c r="M21" s="132"/>
      <c r="N21" s="132"/>
      <c r="O21" s="131"/>
      <c r="Q21" s="424" t="s">
        <v>31</v>
      </c>
      <c r="R21" s="424"/>
      <c r="S21" s="114"/>
    </row>
    <row r="22" spans="4:19" ht="15">
      <c r="D22" s="113"/>
      <c r="E22" s="434"/>
      <c r="F22" s="434"/>
      <c r="G22" s="434"/>
      <c r="H22" s="434"/>
      <c r="I22" s="434"/>
      <c r="J22" s="434"/>
      <c r="K22" s="434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34"/>
      <c r="F23" s="434"/>
      <c r="G23" s="434"/>
      <c r="H23" s="434"/>
      <c r="I23" s="434"/>
      <c r="J23" s="434"/>
      <c r="K23" s="434"/>
      <c r="L23" s="131"/>
      <c r="N23" s="436" t="s">
        <v>5</v>
      </c>
      <c r="O23" s="436"/>
      <c r="Q23" s="435" t="s">
        <v>4</v>
      </c>
      <c r="R23" s="435"/>
      <c r="S23" s="114"/>
    </row>
    <row r="24" spans="4:19" ht="13.15" customHeight="1">
      <c r="D24" s="113"/>
      <c r="E24" s="434"/>
      <c r="F24" s="434"/>
      <c r="G24" s="434"/>
      <c r="H24" s="434"/>
      <c r="I24" s="434"/>
      <c r="J24" s="434"/>
      <c r="K24" s="434"/>
      <c r="L24" s="131"/>
      <c r="N24" s="436"/>
      <c r="O24" s="436"/>
      <c r="Q24" s="435"/>
      <c r="R24" s="435"/>
      <c r="S24" s="114"/>
    </row>
    <row r="25" spans="4:19" ht="13.15" customHeight="1">
      <c r="D25" s="113"/>
      <c r="E25" s="434"/>
      <c r="F25" s="434"/>
      <c r="G25" s="434"/>
      <c r="H25" s="434"/>
      <c r="I25" s="434"/>
      <c r="J25" s="434"/>
      <c r="K25" s="434"/>
      <c r="L25" s="131"/>
      <c r="N25" s="133"/>
      <c r="O25" s="133"/>
      <c r="S25" s="114"/>
    </row>
    <row r="26" spans="4:19" ht="13.15" customHeight="1">
      <c r="D26" s="113"/>
      <c r="E26" s="434"/>
      <c r="F26" s="434"/>
      <c r="G26" s="434"/>
      <c r="H26" s="434"/>
      <c r="I26" s="434"/>
      <c r="J26" s="434"/>
      <c r="K26" s="434"/>
      <c r="L26" s="131"/>
      <c r="N26" s="424" t="s">
        <v>58</v>
      </c>
      <c r="O26" s="424"/>
      <c r="Q26" s="424" t="s">
        <v>93</v>
      </c>
      <c r="R26" s="424"/>
      <c r="S26" s="114"/>
    </row>
    <row r="27" spans="4:19">
      <c r="D27" s="113"/>
      <c r="E27" s="434"/>
      <c r="F27" s="434"/>
      <c r="G27" s="434"/>
      <c r="H27" s="434"/>
      <c r="I27" s="434"/>
      <c r="J27" s="434"/>
      <c r="K27" s="434"/>
      <c r="L27" s="131"/>
      <c r="Q27" s="131"/>
      <c r="R27" s="131"/>
      <c r="S27" s="114"/>
    </row>
    <row r="28" spans="4:19" ht="13.15" customHeight="1">
      <c r="D28" s="113"/>
      <c r="E28" s="434"/>
      <c r="F28" s="434"/>
      <c r="G28" s="434"/>
      <c r="H28" s="434"/>
      <c r="I28" s="434"/>
      <c r="J28" s="434"/>
      <c r="K28" s="434"/>
      <c r="L28" s="131"/>
      <c r="N28" s="424" t="s">
        <v>59</v>
      </c>
      <c r="O28" s="424"/>
      <c r="Q28" s="424" t="s">
        <v>63</v>
      </c>
      <c r="R28" s="424"/>
      <c r="S28" s="114"/>
    </row>
    <row r="29" spans="4:19" ht="13.15" customHeight="1">
      <c r="D29" s="113"/>
      <c r="E29" s="434"/>
      <c r="F29" s="434"/>
      <c r="G29" s="434"/>
      <c r="H29" s="434"/>
      <c r="I29" s="434"/>
      <c r="J29" s="434"/>
      <c r="K29" s="434"/>
      <c r="L29" s="131"/>
      <c r="O29" s="131"/>
      <c r="S29" s="114"/>
    </row>
    <row r="30" spans="4:19" ht="13.15" customHeight="1">
      <c r="D30" s="113"/>
      <c r="E30" s="434"/>
      <c r="F30" s="434"/>
      <c r="G30" s="434"/>
      <c r="H30" s="434"/>
      <c r="I30" s="434"/>
      <c r="J30" s="434"/>
      <c r="K30" s="434"/>
      <c r="L30" s="131"/>
      <c r="O30" s="131"/>
      <c r="Q30" s="424" t="s">
        <v>18</v>
      </c>
      <c r="R30" s="424"/>
      <c r="S30" s="114"/>
    </row>
    <row r="31" spans="4:19" ht="13.15" customHeight="1">
      <c r="D31" s="113"/>
      <c r="E31" s="434"/>
      <c r="F31" s="434"/>
      <c r="G31" s="434"/>
      <c r="H31" s="434"/>
      <c r="I31" s="434"/>
      <c r="J31" s="434"/>
      <c r="K31" s="434"/>
      <c r="L31" s="131"/>
      <c r="O31" s="131"/>
      <c r="P31" s="131"/>
      <c r="Q31" s="131"/>
      <c r="R31" s="131"/>
      <c r="S31" s="114"/>
    </row>
    <row r="32" spans="4:19">
      <c r="D32" s="113"/>
      <c r="E32" s="434"/>
      <c r="F32" s="434"/>
      <c r="G32" s="434"/>
      <c r="H32" s="434"/>
      <c r="I32" s="434"/>
      <c r="J32" s="434"/>
      <c r="K32" s="434"/>
      <c r="L32" s="131"/>
      <c r="O32" s="131"/>
      <c r="P32" s="131"/>
      <c r="Q32" s="131"/>
      <c r="R32" s="131"/>
      <c r="S32" s="114"/>
    </row>
    <row r="33" spans="4:25">
      <c r="D33" s="113"/>
      <c r="E33" s="434"/>
      <c r="F33" s="434"/>
      <c r="G33" s="434"/>
      <c r="H33" s="434"/>
      <c r="I33" s="434"/>
      <c r="J33" s="434"/>
      <c r="K33" s="434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34"/>
      <c r="F34" s="434"/>
      <c r="G34" s="434"/>
      <c r="H34" s="434"/>
      <c r="I34" s="434"/>
      <c r="J34" s="434"/>
      <c r="K34" s="434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25" t="s">
        <v>219</v>
      </c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7"/>
      <c r="S35" s="114"/>
    </row>
    <row r="36" spans="4:25" ht="13.15" customHeight="1">
      <c r="D36" s="113"/>
      <c r="E36" s="428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30"/>
      <c r="S36" s="114"/>
    </row>
    <row r="37" spans="4:25" ht="12.75" customHeight="1">
      <c r="D37" s="113"/>
      <c r="E37" s="428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30"/>
      <c r="S37" s="114"/>
    </row>
    <row r="38" spans="4:25" ht="12.75" customHeight="1">
      <c r="D38" s="113"/>
      <c r="E38" s="428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30"/>
      <c r="S38" s="114"/>
    </row>
    <row r="39" spans="4:25" ht="12.75" customHeight="1">
      <c r="D39" s="113"/>
      <c r="E39" s="428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30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8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30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8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30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8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30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8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30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8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30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8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30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8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30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8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30"/>
      <c r="S47" s="114"/>
    </row>
    <row r="48" spans="4:25" ht="12.75" customHeight="1">
      <c r="D48" s="113"/>
      <c r="E48" s="428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30"/>
      <c r="S48" s="114"/>
    </row>
    <row r="49" spans="4:19" ht="12.75" customHeight="1">
      <c r="D49" s="113"/>
      <c r="E49" s="428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30"/>
      <c r="S49" s="114"/>
    </row>
    <row r="50" spans="4:19" ht="12.75" customHeight="1">
      <c r="D50" s="113"/>
      <c r="E50" s="428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30"/>
      <c r="S50" s="114"/>
    </row>
    <row r="51" spans="4:19" ht="12.75" customHeight="1">
      <c r="D51" s="113"/>
      <c r="E51" s="428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30"/>
      <c r="S51" s="114"/>
    </row>
    <row r="52" spans="4:19" ht="12.75" customHeight="1">
      <c r="D52" s="113"/>
      <c r="E52" s="428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30"/>
      <c r="S52" s="114"/>
    </row>
    <row r="53" spans="4:19" ht="12.75" customHeight="1">
      <c r="D53" s="113"/>
      <c r="E53" s="431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3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</mergeCells>
  <hyperlinks>
    <hyperlink ref="O14" r:id="rId1" xr:uid="{00000000-0004-0000-0100-000000000000}"/>
    <hyperlink ref="Q14" r:id="rId2" xr:uid="{00000000-0004-0000-0100-000001000000}"/>
    <hyperlink ref="E14" r:id="rId3" xr:uid="{00000000-0004-0000-0100-000002000000}"/>
    <hyperlink ref="G14" r:id="rId4" xr:uid="{00000000-0004-0000-0100-000003000000}"/>
    <hyperlink ref="I14" r:id="rId5" xr:uid="{00000000-0004-0000-0100-000004000000}"/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63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6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8</v>
      </c>
      <c r="S2" s="437"/>
    </row>
    <row r="3" spans="2:19" ht="14.25" thickBot="1"/>
    <row r="4" spans="2:19" ht="15.75">
      <c r="B4" s="445" t="str">
        <f>"Namibian Returns by Asset Class [N$,%] - "&amp; TEXT(Map!$N$16, " mmmm yyyy")</f>
        <v>Namibian Returns by Asset Class [N$,%] -  February 2020</v>
      </c>
      <c r="C4" s="446"/>
      <c r="D4" s="446"/>
      <c r="E4" s="446"/>
      <c r="F4" s="446"/>
      <c r="G4" s="446"/>
      <c r="H4" s="446"/>
      <c r="I4" s="446"/>
      <c r="J4" s="446"/>
      <c r="K4" s="447"/>
      <c r="L4" s="16"/>
      <c r="M4" s="438" t="s">
        <v>7</v>
      </c>
      <c r="N4" s="438"/>
      <c r="O4" s="438"/>
      <c r="P4" s="438"/>
      <c r="Q4" s="438"/>
      <c r="R4" s="438"/>
      <c r="S4" s="438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133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39" t="s">
        <v>16</v>
      </c>
      <c r="C7" s="440"/>
      <c r="D7" s="142">
        <v>-7.5034999999999963</v>
      </c>
      <c r="E7" s="142">
        <v>-10.447671213381737</v>
      </c>
      <c r="F7" s="142">
        <v>-3.4752896939153732</v>
      </c>
      <c r="G7" s="142">
        <v>-11.973953440969732</v>
      </c>
      <c r="H7" s="142">
        <v>-12.164676124499996</v>
      </c>
      <c r="I7" s="142">
        <v>6.2158770758671489</v>
      </c>
      <c r="J7" s="142">
        <v>3.5820062879992065</v>
      </c>
      <c r="K7" s="143">
        <v>8.2247410758264259</v>
      </c>
      <c r="L7" s="12"/>
      <c r="M7" s="12"/>
      <c r="N7" s="12"/>
      <c r="O7" s="12"/>
      <c r="P7" s="12"/>
    </row>
    <row r="8" spans="2:19">
      <c r="B8" s="439" t="s">
        <v>17</v>
      </c>
      <c r="C8" s="440"/>
      <c r="D8" s="142">
        <v>-1.5047000000000144</v>
      </c>
      <c r="E8" s="142">
        <v>-2.6283196632624017</v>
      </c>
      <c r="F8" s="142">
        <v>2.5740828163227203</v>
      </c>
      <c r="G8" s="142">
        <v>0.96626372269696947</v>
      </c>
      <c r="H8" s="142">
        <v>-2.6438966398000141</v>
      </c>
      <c r="I8" s="142">
        <v>5.2888356253347535</v>
      </c>
      <c r="J8" s="142">
        <v>12.630730404530999</v>
      </c>
      <c r="K8" s="143">
        <v>20.281938438256319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39" t="s">
        <v>18</v>
      </c>
      <c r="C10" s="440"/>
      <c r="D10" s="142">
        <v>-0.6007473226022686</v>
      </c>
      <c r="E10" s="142">
        <v>1.9980279339962159</v>
      </c>
      <c r="F10" s="142">
        <v>2.9246160806991162</v>
      </c>
      <c r="G10" s="142">
        <v>10.056144717128902</v>
      </c>
      <c r="H10" s="142">
        <v>0.79836038641094564</v>
      </c>
      <c r="I10" s="142">
        <v>11.673600607460365</v>
      </c>
      <c r="J10" s="142">
        <v>9.3522628437588295</v>
      </c>
      <c r="K10" s="143">
        <v>9.5252709900699664</v>
      </c>
      <c r="L10" s="12"/>
      <c r="M10" s="12"/>
      <c r="N10" s="12"/>
      <c r="O10" s="12"/>
      <c r="P10" s="12"/>
    </row>
    <row r="11" spans="2:19">
      <c r="B11" s="441" t="s">
        <v>19</v>
      </c>
      <c r="C11" s="442"/>
      <c r="D11" s="142">
        <v>-0.64637625360415285</v>
      </c>
      <c r="E11" s="142">
        <v>1.9349120747333082</v>
      </c>
      <c r="F11" s="142">
        <v>2.8191622921990511</v>
      </c>
      <c r="G11" s="142">
        <v>10.033924321355903</v>
      </c>
      <c r="H11" s="142">
        <v>0.7326557601286865</v>
      </c>
      <c r="I11" s="142">
        <v>11.828387692015131</v>
      </c>
      <c r="J11" s="142">
        <v>9.3706412287987373</v>
      </c>
      <c r="K11" s="143">
        <v>9.497806098609729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0.58058217629632924</v>
      </c>
      <c r="E12" s="142">
        <v>2.9193837862040439</v>
      </c>
      <c r="F12" s="142">
        <v>4.7439640564115759</v>
      </c>
      <c r="G12" s="142">
        <v>11.23875660590925</v>
      </c>
      <c r="H12" s="142">
        <v>1.7908383014767937</v>
      </c>
      <c r="I12" s="142">
        <v>10.814910358903585</v>
      </c>
      <c r="J12" s="142">
        <v>9.5186887209908644</v>
      </c>
      <c r="K12" s="143">
        <v>9.8605574466239077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3" t="s">
        <v>23</v>
      </c>
      <c r="C14" s="444"/>
      <c r="D14" s="142">
        <v>0.54121227960826079</v>
      </c>
      <c r="E14" s="142">
        <v>1.7195231414474543</v>
      </c>
      <c r="F14" s="142">
        <v>3.5147319837442348</v>
      </c>
      <c r="G14" s="142">
        <v>7.391213057647672</v>
      </c>
      <c r="H14" s="142">
        <v>1.126797508031685</v>
      </c>
      <c r="I14" s="142">
        <v>7.8100065905363669</v>
      </c>
      <c r="J14" s="142">
        <v>7.569206346561641</v>
      </c>
      <c r="K14" s="143">
        <v>6.7773358821565655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5" t="str">
        <f>"Namibian Returns by Asset Class [US$,%] - "&amp; TEXT(Map!$N$16, " mmmm yyyy")</f>
        <v>Namibian Returns by Asset Class [US$,%] -  February 2020</v>
      </c>
      <c r="C22" s="446"/>
      <c r="D22" s="446"/>
      <c r="E22" s="446"/>
      <c r="F22" s="446"/>
      <c r="G22" s="446"/>
      <c r="H22" s="446"/>
      <c r="I22" s="446"/>
      <c r="J22" s="446"/>
      <c r="K22" s="447"/>
      <c r="L22" s="12"/>
      <c r="M22" s="438" t="s">
        <v>26</v>
      </c>
      <c r="N22" s="438"/>
      <c r="O22" s="438"/>
      <c r="P22" s="438"/>
      <c r="Q22" s="438"/>
      <c r="R22" s="438"/>
      <c r="S22" s="438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-4.0399977012815285</v>
      </c>
      <c r="E25" s="142">
        <v>-6.3233913759745519</v>
      </c>
      <c r="F25" s="142">
        <v>-2.9723706811230488</v>
      </c>
      <c r="G25" s="142">
        <v>-10.06327861106322</v>
      </c>
      <c r="H25" s="142">
        <v>-10.605393048930766</v>
      </c>
      <c r="I25" s="142">
        <v>-5.7098925423082143</v>
      </c>
      <c r="J25" s="142">
        <v>-5.7318048680073179</v>
      </c>
      <c r="K25" s="146">
        <v>-6.8965920975234791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-11.240356473765868</v>
      </c>
      <c r="E27" s="142">
        <v>-16.110415448859129</v>
      </c>
      <c r="F27" s="142">
        <v>-6.344361883092386</v>
      </c>
      <c r="G27" s="142">
        <v>-20.832259756509174</v>
      </c>
      <c r="H27" s="142">
        <v>-21.479957457298106</v>
      </c>
      <c r="I27" s="142">
        <v>0.15106463196494779</v>
      </c>
      <c r="J27" s="142">
        <v>-2.3551121907959827</v>
      </c>
      <c r="K27" s="146">
        <v>0.76092213522573893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-5.4839078558703624</v>
      </c>
      <c r="E28" s="142">
        <v>-8.7855121003171721</v>
      </c>
      <c r="F28" s="142">
        <v>-0.47479914774053444</v>
      </c>
      <c r="G28" s="142">
        <v>-9.1942526988988753</v>
      </c>
      <c r="H28" s="142">
        <v>-12.968894058272518</v>
      </c>
      <c r="I28" s="142">
        <v>-0.72304374791939408</v>
      </c>
      <c r="J28" s="142">
        <v>6.174956716331903</v>
      </c>
      <c r="K28" s="146">
        <v>11.986583777175476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-4.6164748458601519</v>
      </c>
      <c r="E30" s="142">
        <v>-4.4517065680462098</v>
      </c>
      <c r="F30" s="142">
        <v>-0.13468503134204113</v>
      </c>
      <c r="G30" s="142">
        <v>-1.0191117543507211</v>
      </c>
      <c r="H30" s="142">
        <v>-9.8917019194456621</v>
      </c>
      <c r="I30" s="142">
        <v>5.297158014647918</v>
      </c>
      <c r="J30" s="142">
        <v>3.0844045188040958</v>
      </c>
      <c r="K30" s="146">
        <v>1.9717598061776309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-4.6602603690984452</v>
      </c>
      <c r="E31" s="142">
        <v>-4.5108313645076166</v>
      </c>
      <c r="F31" s="142">
        <v>-0.23700434235059964</v>
      </c>
      <c r="G31" s="142">
        <v>-1.0390960497886015</v>
      </c>
      <c r="H31" s="142">
        <v>-9.9504383118593545</v>
      </c>
      <c r="I31" s="142">
        <v>5.4431069230052476</v>
      </c>
      <c r="J31" s="142">
        <v>3.1017294906756421</v>
      </c>
      <c r="K31" s="146">
        <v>1.946189056251435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-3.4828710315616185</v>
      </c>
      <c r="E32" s="142">
        <v>-3.5886116523389355</v>
      </c>
      <c r="F32" s="142">
        <v>1.6305851785527237</v>
      </c>
      <c r="G32" s="142">
        <v>4.4490605174107856E-2</v>
      </c>
      <c r="H32" s="142">
        <v>-9.0044801881963838</v>
      </c>
      <c r="I32" s="142">
        <v>4.4874980565550171</v>
      </c>
      <c r="J32" s="142">
        <v>3.2412911895033369</v>
      </c>
      <c r="K32" s="146">
        <v>2.2839229234647984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-3.5206503853284943</v>
      </c>
      <c r="E34" s="142">
        <v>-4.7126004125612742</v>
      </c>
      <c r="F34" s="142">
        <v>0.43789043961632856</v>
      </c>
      <c r="G34" s="142">
        <v>-3.415863916143913</v>
      </c>
      <c r="H34" s="142">
        <v>-9.5980968454913995</v>
      </c>
      <c r="I34" s="142">
        <v>1.6541710643613428</v>
      </c>
      <c r="J34" s="142">
        <v>1.4035493407125843</v>
      </c>
      <c r="K34" s="143">
        <v>-0.88150416323172776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102"/>
      <c r="N45" s="102"/>
      <c r="O45" s="102"/>
    </row>
    <row r="46" spans="1:24">
      <c r="A46" s="102"/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102"/>
      <c r="N46" s="102"/>
      <c r="O46" s="102"/>
    </row>
    <row r="47" spans="1:24">
      <c r="A47" s="102"/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102"/>
      <c r="N47" s="102"/>
      <c r="O47" s="102"/>
    </row>
    <row r="48" spans="1:24">
      <c r="A48" s="102"/>
      <c r="B48" s="416"/>
      <c r="C48" s="416" t="str">
        <f>D5</f>
        <v>1 month</v>
      </c>
      <c r="D48" s="416" t="str">
        <f t="shared" ref="D48" si="0">E5</f>
        <v>3 month</v>
      </c>
      <c r="E48" s="416" t="str">
        <f>G5</f>
        <v>12 month</v>
      </c>
      <c r="F48" s="416" t="str">
        <f>H5</f>
        <v>year-to-date</v>
      </c>
      <c r="G48" s="416" t="str">
        <f>I5</f>
        <v>3 years*</v>
      </c>
      <c r="H48" s="416" t="str">
        <f>J5</f>
        <v>5  years*</v>
      </c>
      <c r="I48" s="416" t="str">
        <f>K5</f>
        <v>10  years*</v>
      </c>
      <c r="J48" s="416"/>
      <c r="K48" s="416"/>
      <c r="L48" s="416"/>
      <c r="M48" s="102"/>
      <c r="N48" s="102"/>
      <c r="O48" s="102"/>
    </row>
    <row r="49" spans="1:15">
      <c r="A49" s="102"/>
      <c r="B49" s="416" t="str">
        <f>B7</f>
        <v>NSX Overall Index</v>
      </c>
      <c r="C49" s="417">
        <f>D7/100</f>
        <v>-7.5034999999999963E-2</v>
      </c>
      <c r="D49" s="417">
        <f>E7/100</f>
        <v>-0.10447671213381737</v>
      </c>
      <c r="E49" s="417">
        <f t="shared" ref="E49:I50" si="1">G7/100</f>
        <v>-0.11973953440969731</v>
      </c>
      <c r="F49" s="417">
        <f t="shared" si="1"/>
        <v>-0.12164676124499996</v>
      </c>
      <c r="G49" s="417">
        <f t="shared" si="1"/>
        <v>6.2158770758671489E-2</v>
      </c>
      <c r="H49" s="417">
        <f t="shared" si="1"/>
        <v>3.5820062879992065E-2</v>
      </c>
      <c r="I49" s="417">
        <f t="shared" si="1"/>
        <v>8.2247410758264264E-2</v>
      </c>
      <c r="J49" s="416"/>
      <c r="K49" s="416"/>
      <c r="L49" s="416"/>
      <c r="M49" s="102"/>
      <c r="N49" s="102"/>
      <c r="O49" s="102"/>
    </row>
    <row r="50" spans="1:15">
      <c r="A50" s="102"/>
      <c r="B50" s="416" t="str">
        <f>B8</f>
        <v>NSX Local Index</v>
      </c>
      <c r="C50" s="417">
        <f>D8/100</f>
        <v>-1.5047000000000144E-2</v>
      </c>
      <c r="D50" s="417">
        <f>E8/100</f>
        <v>-2.6283196632624017E-2</v>
      </c>
      <c r="E50" s="417">
        <f t="shared" si="1"/>
        <v>9.6626372269696947E-3</v>
      </c>
      <c r="F50" s="417">
        <f t="shared" si="1"/>
        <v>-2.6438966398000141E-2</v>
      </c>
      <c r="G50" s="417">
        <f t="shared" si="1"/>
        <v>5.2888356253347535E-2</v>
      </c>
      <c r="H50" s="417">
        <f t="shared" si="1"/>
        <v>0.12630730404530999</v>
      </c>
      <c r="I50" s="417">
        <f t="shared" si="1"/>
        <v>0.20281938438256319</v>
      </c>
      <c r="J50" s="416"/>
      <c r="K50" s="416"/>
      <c r="L50" s="416"/>
      <c r="M50" s="102"/>
      <c r="N50" s="102"/>
      <c r="O50" s="102"/>
    </row>
    <row r="51" spans="1:15">
      <c r="A51" s="102"/>
      <c r="B51" s="416" t="str">
        <f>B10</f>
        <v>IJG ALBI</v>
      </c>
      <c r="C51" s="417">
        <f>D10/100</f>
        <v>-6.007473226022686E-3</v>
      </c>
      <c r="D51" s="417">
        <f>E10/100</f>
        <v>1.9980279339962159E-2</v>
      </c>
      <c r="E51" s="417">
        <f>G10/100</f>
        <v>0.10056144717128902</v>
      </c>
      <c r="F51" s="417">
        <f>H10/100</f>
        <v>7.9836038641094564E-3</v>
      </c>
      <c r="G51" s="417">
        <f>I10/100</f>
        <v>0.11673600607460365</v>
      </c>
      <c r="H51" s="417">
        <f>J10/100</f>
        <v>9.3522628437588295E-2</v>
      </c>
      <c r="I51" s="417">
        <f>K10/100</f>
        <v>9.5252709900699659E-2</v>
      </c>
      <c r="J51" s="416"/>
      <c r="K51" s="416"/>
      <c r="L51" s="416"/>
      <c r="M51" s="102"/>
      <c r="N51" s="102"/>
      <c r="O51" s="102"/>
    </row>
    <row r="52" spans="1:15">
      <c r="A52" s="102"/>
      <c r="B52" s="416" t="str">
        <f>B14</f>
        <v xml:space="preserve">IJG Money Market Index </v>
      </c>
      <c r="C52" s="417">
        <f>D14/100</f>
        <v>5.4121227960826079E-3</v>
      </c>
      <c r="D52" s="417">
        <f>E14/100</f>
        <v>1.7195231414474543E-2</v>
      </c>
      <c r="E52" s="417">
        <f>G14/100</f>
        <v>7.391213057647672E-2</v>
      </c>
      <c r="F52" s="417">
        <f>H14/100</f>
        <v>1.126797508031685E-2</v>
      </c>
      <c r="G52" s="417">
        <f>I14/100</f>
        <v>7.8100065905363669E-2</v>
      </c>
      <c r="H52" s="417">
        <f>J14/100</f>
        <v>7.569206346561641E-2</v>
      </c>
      <c r="I52" s="417">
        <f>K14/100</f>
        <v>6.7773358821565655E-2</v>
      </c>
      <c r="J52" s="416"/>
      <c r="K52" s="416"/>
      <c r="L52" s="416"/>
      <c r="M52" s="102"/>
      <c r="N52" s="102"/>
      <c r="O52" s="102"/>
    </row>
    <row r="53" spans="1:15">
      <c r="A53" s="102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102"/>
      <c r="N53" s="102"/>
      <c r="O53" s="102"/>
    </row>
    <row r="54" spans="1:15">
      <c r="A54" s="102"/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102"/>
      <c r="N54" s="102"/>
      <c r="O54" s="102"/>
    </row>
    <row r="55" spans="1:15">
      <c r="A55" s="102"/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102"/>
      <c r="N55" s="102"/>
      <c r="O55" s="102"/>
    </row>
    <row r="56" spans="1:15">
      <c r="A56" s="102"/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102"/>
      <c r="N56" s="102"/>
      <c r="O56" s="102"/>
    </row>
    <row r="57" spans="1:15">
      <c r="A57" s="102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102"/>
      <c r="N57" s="102"/>
      <c r="O57" s="102"/>
    </row>
    <row r="58" spans="1:15">
      <c r="A58" s="102"/>
      <c r="B58" s="416"/>
      <c r="C58" s="416"/>
      <c r="D58" s="416"/>
      <c r="E58" s="416"/>
      <c r="F58" s="416"/>
      <c r="G58" s="416"/>
      <c r="H58" s="416"/>
      <c r="I58" s="416"/>
      <c r="J58" s="416"/>
      <c r="K58" s="416"/>
      <c r="L58" s="416"/>
      <c r="M58" s="102"/>
      <c r="N58" s="102"/>
      <c r="O58" s="102"/>
    </row>
    <row r="59" spans="1:15">
      <c r="A59" s="102"/>
      <c r="B59" s="416"/>
      <c r="C59" s="416"/>
      <c r="D59" s="416"/>
      <c r="E59" s="416"/>
      <c r="F59" s="416"/>
      <c r="G59" s="416"/>
      <c r="H59" s="416"/>
      <c r="I59" s="416"/>
      <c r="J59" s="416"/>
      <c r="K59" s="416"/>
      <c r="L59" s="416"/>
      <c r="M59" s="102"/>
      <c r="N59" s="102"/>
      <c r="O59" s="102"/>
    </row>
    <row r="60" spans="1:15">
      <c r="B60" s="416"/>
      <c r="C60" s="416"/>
      <c r="D60" s="416"/>
      <c r="E60" s="416"/>
      <c r="F60" s="416"/>
      <c r="G60" s="416"/>
      <c r="H60" s="416"/>
      <c r="I60" s="416"/>
      <c r="J60" s="416"/>
      <c r="K60" s="416"/>
      <c r="L60" s="416"/>
    </row>
    <row r="61" spans="1:15"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</row>
    <row r="62" spans="1:15"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</row>
    <row r="63" spans="1:15"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8</v>
      </c>
      <c r="S2" s="437"/>
    </row>
    <row r="3" spans="2:19" ht="14.25" thickBot="1"/>
    <row r="4" spans="2:19" ht="16.5" thickBot="1">
      <c r="B4" s="449" t="str">
        <f>"Index Total Returns [N$, %] - "&amp; TEXT(Map!$N$16, " mmmm yyyy")</f>
        <v>Index Total Returns [N$, %] -  February 2020</v>
      </c>
      <c r="C4" s="450"/>
      <c r="D4" s="450"/>
      <c r="E4" s="450"/>
      <c r="F4" s="450"/>
      <c r="G4" s="450"/>
      <c r="H4" s="450"/>
      <c r="I4" s="450"/>
      <c r="J4" s="450"/>
      <c r="K4" s="451"/>
      <c r="L4" s="16"/>
      <c r="M4" s="448" t="str">
        <f>"Index Total Returns [N$] – "&amp; TEXT(Map!$N$16, " mmmm yyyy")</f>
        <v>Index Total Returns [N$] –  February 2020</v>
      </c>
      <c r="N4" s="448"/>
      <c r="O4" s="448"/>
      <c r="P4" s="448"/>
      <c r="Q4" s="448"/>
      <c r="R4" s="448"/>
      <c r="S4" s="448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134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-1.5047000000000144</v>
      </c>
      <c r="E6" s="173">
        <f>Summary!E8</f>
        <v>-2.6283196632624017</v>
      </c>
      <c r="F6" s="173">
        <f>Summary!F8</f>
        <v>2.5740828163227203</v>
      </c>
      <c r="G6" s="173">
        <f>Summary!G8</f>
        <v>0.96626372269696947</v>
      </c>
      <c r="H6" s="173">
        <f>Summary!H8</f>
        <v>-2.6438966398000141</v>
      </c>
      <c r="I6" s="173">
        <f>Summary!I8</f>
        <v>5.2888356253347535</v>
      </c>
      <c r="J6" s="173">
        <f>Summary!J8</f>
        <v>12.630730404530999</v>
      </c>
      <c r="K6" s="174">
        <f>Summary!K8</f>
        <v>20.281938438256319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-7.5034999999999963</v>
      </c>
      <c r="E8" s="173">
        <f>Summary!E7</f>
        <v>-10.447671213381737</v>
      </c>
      <c r="F8" s="173">
        <f>Summary!F7</f>
        <v>-3.4752896939153732</v>
      </c>
      <c r="G8" s="173">
        <f>Summary!G7</f>
        <v>-11.973953440969732</v>
      </c>
      <c r="H8" s="173">
        <f>Summary!H7</f>
        <v>-12.164676124499996</v>
      </c>
      <c r="I8" s="173">
        <f>Summary!I7</f>
        <v>6.2158770758671489</v>
      </c>
      <c r="J8" s="173">
        <f>Summary!J7</f>
        <v>3.5820062879992065</v>
      </c>
      <c r="K8" s="174">
        <f>Summary!K7</f>
        <v>8.2247410758264259</v>
      </c>
      <c r="L8" s="12"/>
      <c r="M8" s="12"/>
      <c r="N8" s="12"/>
      <c r="O8" s="12"/>
      <c r="P8" s="12"/>
    </row>
    <row r="9" spans="2:19" ht="14.25" thickBot="1">
      <c r="B9" s="452"/>
      <c r="C9" s="453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58"/>
      <c r="C11" s="459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6"/>
      <c r="C12" s="456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6"/>
      <c r="C13" s="456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7"/>
      <c r="C16" s="457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49" t="str">
        <f>"Index Total Returns [US$, %] -"&amp; TEXT(Map!$N$16, " mmmm yyyy")</f>
        <v>Index Total Returns [US$, %] - February 2020</v>
      </c>
      <c r="C22" s="450"/>
      <c r="D22" s="450"/>
      <c r="E22" s="450"/>
      <c r="F22" s="450"/>
      <c r="G22" s="450"/>
      <c r="H22" s="450"/>
      <c r="I22" s="450"/>
      <c r="J22" s="450"/>
      <c r="K22" s="451"/>
      <c r="L22" s="12"/>
      <c r="M22" s="448" t="str">
        <f>"Index Total Returns [US$] -"&amp; TEXT(Map!$N$16, " mmmm yyyy")</f>
        <v>Index Total Returns [US$] - February 2020</v>
      </c>
      <c r="N22" s="448"/>
      <c r="O22" s="448"/>
      <c r="P22" s="448"/>
      <c r="Q22" s="448"/>
      <c r="R22" s="448"/>
      <c r="S22" s="448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4" t="s">
        <v>24</v>
      </c>
      <c r="C24" s="455"/>
      <c r="D24" s="173">
        <f>Summary!D25</f>
        <v>-4.0399977012815285</v>
      </c>
      <c r="E24" s="173">
        <f>Summary!E25</f>
        <v>-6.3233913759745519</v>
      </c>
      <c r="F24" s="173">
        <f>Summary!F25</f>
        <v>-2.9723706811230488</v>
      </c>
      <c r="G24" s="173">
        <f>Summary!G25</f>
        <v>-10.06327861106322</v>
      </c>
      <c r="H24" s="173">
        <f>Summary!H25</f>
        <v>-10.605393048930766</v>
      </c>
      <c r="I24" s="173">
        <f>Summary!I25</f>
        <v>-5.7098925423082143</v>
      </c>
      <c r="J24" s="173">
        <f>Summary!J25</f>
        <v>-5.7318048680073179</v>
      </c>
      <c r="K24" s="174">
        <f>Summary!K25</f>
        <v>-6.8965920975234791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-5.4839078558703624</v>
      </c>
      <c r="E26" s="173">
        <f>Summary!E28</f>
        <v>-8.7855121003171721</v>
      </c>
      <c r="F26" s="173">
        <f>Summary!F28</f>
        <v>-0.47479914774053444</v>
      </c>
      <c r="G26" s="173">
        <f>Summary!G28</f>
        <v>-9.1942526988988753</v>
      </c>
      <c r="H26" s="173">
        <f>Summary!H28</f>
        <v>-12.968894058272518</v>
      </c>
      <c r="I26" s="173">
        <f>Summary!I28</f>
        <v>-0.72304374791939408</v>
      </c>
      <c r="J26" s="173">
        <f>Summary!J28</f>
        <v>6.174956716331903</v>
      </c>
      <c r="K26" s="174">
        <f>Summary!K28</f>
        <v>11.986583777175476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-11.240356473765868</v>
      </c>
      <c r="E28" s="173">
        <f>Summary!E27</f>
        <v>-16.110415448859129</v>
      </c>
      <c r="F28" s="173">
        <f>Summary!F27</f>
        <v>-6.344361883092386</v>
      </c>
      <c r="G28" s="173">
        <f>Summary!G27</f>
        <v>-20.832259756509174</v>
      </c>
      <c r="H28" s="173">
        <f>Summary!H27</f>
        <v>-21.479957457298106</v>
      </c>
      <c r="I28" s="173">
        <f>Summary!I27</f>
        <v>0.15106463196494779</v>
      </c>
      <c r="J28" s="173">
        <f>Summary!J27</f>
        <v>-2.3551121907959827</v>
      </c>
      <c r="K28" s="174">
        <f>Summary!K27</f>
        <v>0.76092213522573893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1" t="s">
        <v>64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8</v>
      </c>
      <c r="S2" s="437"/>
    </row>
    <row r="3" spans="2:19" ht="14.25" thickBot="1"/>
    <row r="4" spans="2:19" ht="15.75" customHeight="1">
      <c r="B4" s="449" t="str">
        <f>"Bond Performance Index Total Returns (%)  - as at "&amp; TEXT(Map!$N$16, " mmmm yyyy")</f>
        <v>Bond Performance Index Total Returns (%)  - as at  February 2020</v>
      </c>
      <c r="C4" s="450"/>
      <c r="D4" s="450"/>
      <c r="E4" s="450"/>
      <c r="F4" s="450"/>
      <c r="G4" s="450"/>
      <c r="H4" s="450"/>
      <c r="I4" s="450"/>
      <c r="J4" s="451"/>
      <c r="L4" s="460" t="s">
        <v>72</v>
      </c>
      <c r="M4" s="460"/>
      <c r="N4" s="460"/>
      <c r="O4" s="460"/>
      <c r="P4" s="460"/>
      <c r="Q4" s="460"/>
      <c r="R4" s="460"/>
      <c r="S4" s="460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134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-0.6007473226022686</v>
      </c>
      <c r="D7" s="194">
        <f>Summary!E10</f>
        <v>1.9980279339962159</v>
      </c>
      <c r="E7" s="194">
        <f>Summary!F10</f>
        <v>2.9246160806991162</v>
      </c>
      <c r="F7" s="194">
        <f>Summary!G10</f>
        <v>10.056144717128902</v>
      </c>
      <c r="G7" s="194">
        <f>Summary!H10</f>
        <v>0.79836038641094564</v>
      </c>
      <c r="H7" s="194">
        <f>Summary!I10</f>
        <v>11.673600607460365</v>
      </c>
      <c r="I7" s="194">
        <f>Summary!J10</f>
        <v>9.3522628437588295</v>
      </c>
      <c r="J7" s="195">
        <f>Summary!K10</f>
        <v>9.5252709900699664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-0.64637625360415285</v>
      </c>
      <c r="D9" s="194">
        <f>Summary!E11</f>
        <v>1.9349120747333082</v>
      </c>
      <c r="E9" s="194">
        <f>Summary!F11</f>
        <v>2.8191622921990511</v>
      </c>
      <c r="F9" s="194">
        <f>Summary!G11</f>
        <v>10.033924321355903</v>
      </c>
      <c r="G9" s="194">
        <f>Summary!H11</f>
        <v>0.7326557601286865</v>
      </c>
      <c r="H9" s="194">
        <f>Summary!I11</f>
        <v>11.828387692015131</v>
      </c>
      <c r="I9" s="194">
        <f>Summary!J11</f>
        <v>9.3706412287987373</v>
      </c>
      <c r="J9" s="195">
        <f>Summary!K11</f>
        <v>9.497806098609729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0.58058217629632924</v>
      </c>
      <c r="D11" s="194">
        <f>Summary!E12</f>
        <v>2.9193837862040439</v>
      </c>
      <c r="E11" s="194">
        <f>Summary!F12</f>
        <v>4.7439640564115759</v>
      </c>
      <c r="F11" s="194">
        <f>Summary!G12</f>
        <v>11.23875660590925</v>
      </c>
      <c r="G11" s="194">
        <f>Summary!H12</f>
        <v>1.7908383014767937</v>
      </c>
      <c r="H11" s="194">
        <f>Summary!I12</f>
        <v>10.814910358903585</v>
      </c>
      <c r="I11" s="194">
        <f>Summary!J12</f>
        <v>9.5186887209908644</v>
      </c>
      <c r="J11" s="195">
        <f>Summary!K12</f>
        <v>9.8605574466239077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49" t="str">
        <f>"Bond Performance, Index Total Returns  (US$- terms),(%) - as at "&amp; TEXT(Map!$N$16, " mmmm yyyy")</f>
        <v>Bond Performance, Index Total Returns  (US$- terms),(%) - as at  February 2020</v>
      </c>
      <c r="C23" s="450"/>
      <c r="D23" s="450"/>
      <c r="E23" s="450"/>
      <c r="F23" s="450"/>
      <c r="G23" s="450"/>
      <c r="H23" s="450"/>
      <c r="I23" s="450"/>
      <c r="J23" s="451"/>
      <c r="L23" s="460" t="s">
        <v>73</v>
      </c>
      <c r="M23" s="460"/>
      <c r="N23" s="460"/>
      <c r="O23" s="460"/>
      <c r="P23" s="460"/>
      <c r="Q23" s="460"/>
      <c r="R23" s="460"/>
      <c r="S23" s="460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134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-4.6164748458601519</v>
      </c>
      <c r="D26" s="194">
        <f>Summary!E30</f>
        <v>-4.4517065680462098</v>
      </c>
      <c r="E26" s="194">
        <f>Summary!F30</f>
        <v>-0.13468503134204113</v>
      </c>
      <c r="F26" s="194">
        <f>Summary!G30</f>
        <v>-1.0191117543507211</v>
      </c>
      <c r="G26" s="194">
        <f>Summary!H30</f>
        <v>-9.8917019194456621</v>
      </c>
      <c r="H26" s="194">
        <f>Summary!I30</f>
        <v>5.297158014647918</v>
      </c>
      <c r="I26" s="194">
        <f>Summary!J30</f>
        <v>3.0844045188040958</v>
      </c>
      <c r="J26" s="195">
        <f>Summary!K30</f>
        <v>1.9717598061776309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-4.6602603690984452</v>
      </c>
      <c r="D28" s="194">
        <f>Summary!E31</f>
        <v>-4.5108313645076166</v>
      </c>
      <c r="E28" s="194">
        <f>Summary!F31</f>
        <v>-0.23700434235059964</v>
      </c>
      <c r="F28" s="194">
        <f>Summary!G31</f>
        <v>-1.0390960497886015</v>
      </c>
      <c r="G28" s="194">
        <f>Summary!H31</f>
        <v>-9.9504383118593545</v>
      </c>
      <c r="H28" s="194">
        <f>Summary!I31</f>
        <v>5.4431069230052476</v>
      </c>
      <c r="I28" s="194">
        <f>Summary!J31</f>
        <v>3.1017294906756421</v>
      </c>
      <c r="J28" s="195">
        <f>Summary!K31</f>
        <v>1.946189056251435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-3.4828710315616185</v>
      </c>
      <c r="D30" s="194">
        <f>Summary!E32</f>
        <v>-3.5886116523389355</v>
      </c>
      <c r="E30" s="194">
        <f>Summary!F32</f>
        <v>1.6305851785527237</v>
      </c>
      <c r="F30" s="194">
        <f>Summary!G32</f>
        <v>4.4490605174107856E-2</v>
      </c>
      <c r="G30" s="194">
        <f>Summary!H32</f>
        <v>-9.0044801881963838</v>
      </c>
      <c r="H30" s="194">
        <f>Summary!I32</f>
        <v>4.4874980565550171</v>
      </c>
      <c r="I30" s="194">
        <f>Summary!J32</f>
        <v>3.2412911895033369</v>
      </c>
      <c r="J30" s="195">
        <f>Summary!K32</f>
        <v>2.2839229234647984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-4.0399977012815285</v>
      </c>
      <c r="D32" s="201">
        <f>Summary!E25</f>
        <v>-6.3233913759745519</v>
      </c>
      <c r="E32" s="201">
        <f>Summary!F25</f>
        <v>-2.9723706811230488</v>
      </c>
      <c r="F32" s="201">
        <f>Summary!G25</f>
        <v>-10.06327861106322</v>
      </c>
      <c r="G32" s="201">
        <f>Summary!H25</f>
        <v>-10.605393048930766</v>
      </c>
      <c r="H32" s="201">
        <f>Summary!I25</f>
        <v>-5.7098925423082143</v>
      </c>
      <c r="I32" s="201">
        <f>Summary!J25</f>
        <v>-5.7318048680073179</v>
      </c>
      <c r="J32" s="202">
        <f>Summary!K25</f>
        <v>-6.8965920975234791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1" t="s">
        <v>18</v>
      </c>
      <c r="C2" s="421"/>
      <c r="D2" s="42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63" t="str">
        <f>"Bond Performance Index Total Returns (%)  - as at "&amp;TEXT(Map!$N$16,"mmmm  yyyy")</f>
        <v>Bond Performance Index Total Returns (%)  - as at February  2020</v>
      </c>
      <c r="C4" s="464"/>
      <c r="D4" s="464"/>
      <c r="E4" s="464"/>
      <c r="F4" s="464"/>
      <c r="G4" s="464"/>
      <c r="H4" s="464"/>
      <c r="I4" s="464"/>
      <c r="J4" s="465"/>
      <c r="L4" s="466" t="str">
        <f>"Bond Performance, Index Total Returns  (US$- terms),(%) - as at "&amp;TEXT(Map!$N$16,"mmmm  yyyy")</f>
        <v>Bond Performance, Index Total Returns  (US$- terms),(%) - as at February  2020</v>
      </c>
      <c r="M4" s="467"/>
      <c r="N4" s="467"/>
      <c r="O4" s="467"/>
      <c r="P4" s="467"/>
      <c r="Q4" s="467"/>
      <c r="R4" s="467"/>
      <c r="S4" s="467"/>
      <c r="T4" s="468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134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61" t="s">
        <v>13</v>
      </c>
      <c r="R5" s="209" t="s">
        <v>14</v>
      </c>
      <c r="S5" s="209" t="s">
        <v>22</v>
      </c>
      <c r="T5" s="210" t="s">
        <v>134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62"/>
      <c r="R6" s="215"/>
      <c r="S6" s="215"/>
      <c r="T6" s="216"/>
    </row>
    <row r="7" spans="2:22" ht="15.75">
      <c r="B7" s="217" t="s">
        <v>65</v>
      </c>
      <c r="C7" s="203">
        <f>Summary!D10</f>
        <v>-0.6007473226022686</v>
      </c>
      <c r="D7" s="203">
        <f>Summary!E10</f>
        <v>1.9980279339962159</v>
      </c>
      <c r="E7" s="203">
        <f>Summary!F10</f>
        <v>2.9246160806991162</v>
      </c>
      <c r="F7" s="203">
        <f>Summary!G10</f>
        <v>10.056144717128902</v>
      </c>
      <c r="G7" s="203">
        <f>Summary!H10</f>
        <v>0.79836038641094564</v>
      </c>
      <c r="H7" s="203">
        <f>Summary!I10</f>
        <v>11.673600607460365</v>
      </c>
      <c r="I7" s="203">
        <f>Summary!J10</f>
        <v>9.3522628437588295</v>
      </c>
      <c r="J7" s="218">
        <f>Summary!K10</f>
        <v>9.5252709900699664</v>
      </c>
      <c r="L7" s="217" t="s">
        <v>68</v>
      </c>
      <c r="M7" s="203">
        <f>Summary!D30</f>
        <v>-4.6164748458601519</v>
      </c>
      <c r="N7" s="203">
        <f>Summary!E30</f>
        <v>-4.4517065680462098</v>
      </c>
      <c r="O7" s="203">
        <f>Summary!F30</f>
        <v>-0.13468503134204113</v>
      </c>
      <c r="P7" s="203">
        <f>Summary!G30</f>
        <v>-1.0191117543507211</v>
      </c>
      <c r="Q7" s="203">
        <f>Summary!H30</f>
        <v>-9.8917019194456621</v>
      </c>
      <c r="R7" s="203">
        <f>Summary!I30</f>
        <v>5.297158014647918</v>
      </c>
      <c r="S7" s="203">
        <f>Summary!J30</f>
        <v>3.0844045188040958</v>
      </c>
      <c r="T7" s="218">
        <f>Summary!K30</f>
        <v>1.9717598061776309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-0.64637625360415285</v>
      </c>
      <c r="D9" s="203">
        <f>Summary!E11</f>
        <v>1.9349120747333082</v>
      </c>
      <c r="E9" s="203">
        <f>Summary!F11</f>
        <v>2.8191622921990511</v>
      </c>
      <c r="F9" s="203">
        <f>Summary!G11</f>
        <v>10.033924321355903</v>
      </c>
      <c r="G9" s="203">
        <f>Summary!H11</f>
        <v>0.7326557601286865</v>
      </c>
      <c r="H9" s="203">
        <f>Summary!I11</f>
        <v>11.828387692015131</v>
      </c>
      <c r="I9" s="203">
        <f>Summary!J11</f>
        <v>9.3706412287987373</v>
      </c>
      <c r="J9" s="218">
        <f>Summary!K11</f>
        <v>9.497806098609729</v>
      </c>
      <c r="L9" s="217" t="s">
        <v>69</v>
      </c>
      <c r="M9" s="203">
        <f>Summary!D31</f>
        <v>-4.6602603690984452</v>
      </c>
      <c r="N9" s="203">
        <f>Summary!E31</f>
        <v>-4.5108313645076166</v>
      </c>
      <c r="O9" s="203">
        <f>Summary!F31</f>
        <v>-0.23700434235059964</v>
      </c>
      <c r="P9" s="203">
        <f>Summary!G31</f>
        <v>-1.0390960497886015</v>
      </c>
      <c r="Q9" s="203">
        <f>Summary!H31</f>
        <v>-9.9504383118593545</v>
      </c>
      <c r="R9" s="203">
        <f>Summary!I31</f>
        <v>5.4431069230052476</v>
      </c>
      <c r="S9" s="203">
        <f>Summary!J31</f>
        <v>3.1017294906756421</v>
      </c>
      <c r="T9" s="218">
        <f>Summary!K31</f>
        <v>1.946189056251435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0.58058217629632924</v>
      </c>
      <c r="D11" s="203">
        <f>Summary!E12</f>
        <v>2.9193837862040439</v>
      </c>
      <c r="E11" s="203">
        <f>Summary!F12</f>
        <v>4.7439640564115759</v>
      </c>
      <c r="F11" s="203">
        <f>Summary!G12</f>
        <v>11.23875660590925</v>
      </c>
      <c r="G11" s="203">
        <f>Summary!H12</f>
        <v>1.7908383014767937</v>
      </c>
      <c r="H11" s="203">
        <f>Summary!I12</f>
        <v>10.814910358903585</v>
      </c>
      <c r="I11" s="203">
        <f>Summary!J12</f>
        <v>9.5186887209908644</v>
      </c>
      <c r="J11" s="218">
        <f>Summary!K12</f>
        <v>9.8605574466239077</v>
      </c>
      <c r="L11" s="217" t="s">
        <v>70</v>
      </c>
      <c r="M11" s="203">
        <f>Summary!D32</f>
        <v>-3.4828710315616185</v>
      </c>
      <c r="N11" s="203">
        <f>Summary!E32</f>
        <v>-3.5886116523389355</v>
      </c>
      <c r="O11" s="203">
        <f>Summary!F32</f>
        <v>1.6305851785527237</v>
      </c>
      <c r="P11" s="203">
        <f>Summary!G32</f>
        <v>4.4490605174107856E-2</v>
      </c>
      <c r="Q11" s="203">
        <f>Summary!H32</f>
        <v>-9.0044801881963838</v>
      </c>
      <c r="R11" s="203">
        <f>Summary!I32</f>
        <v>4.4874980565550171</v>
      </c>
      <c r="S11" s="203">
        <f>Summary!J32</f>
        <v>3.2412911895033369</v>
      </c>
      <c r="T11" s="218">
        <f>Summary!K32</f>
        <v>2.2839229234647984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-4.0399977012815285</v>
      </c>
      <c r="N13" s="225">
        <f>Summary!E25</f>
        <v>-6.3233913759745519</v>
      </c>
      <c r="O13" s="225">
        <f>Summary!F25</f>
        <v>-2.9723706811230488</v>
      </c>
      <c r="P13" s="225">
        <f>Summary!G25</f>
        <v>-10.06327861106322</v>
      </c>
      <c r="Q13" s="225">
        <f>Summary!H25</f>
        <v>-10.605393048930766</v>
      </c>
      <c r="R13" s="225">
        <f>Summary!I25</f>
        <v>-5.7098925423082143</v>
      </c>
      <c r="S13" s="225">
        <f>Summary!J25</f>
        <v>-5.7318048680073179</v>
      </c>
      <c r="T13" s="226">
        <f>Summary!K25</f>
        <v>-6.8965920975234791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75" t="str">
        <f>"Bond Performance, Index Total Returns,(%) - as at "&amp;TEXT(Map!$N$16,"mmmm  yyyy")</f>
        <v>Bond Performance, Index Total Returns,(%) - as at February  2020</v>
      </c>
      <c r="C16" s="476"/>
      <c r="D16" s="476"/>
      <c r="E16" s="476"/>
      <c r="F16" s="476"/>
      <c r="G16" s="476"/>
      <c r="H16" s="477"/>
      <c r="L16" s="475" t="str">
        <f>"Bond Performance, Index Total Returns  (US$- terms),(%) - as at "&amp;TEXT(Map!$N$16,"mmmm  yyyy")</f>
        <v>Bond Performance, Index Total Returns  (US$- terms),(%) - as at February  2020</v>
      </c>
      <c r="M16" s="476"/>
      <c r="N16" s="476"/>
      <c r="O16" s="476"/>
      <c r="P16" s="476"/>
      <c r="Q16" s="476"/>
      <c r="R16" s="477"/>
    </row>
    <row r="38" spans="2:20" ht="14.25" thickBot="1"/>
    <row r="39" spans="2:20" ht="16.5" thickBot="1">
      <c r="B39" s="469" t="str">
        <f>"IJG Namibia ALBI  - as at "&amp;TEXT(Map!$N$16,"mmmm  yyyy")</f>
        <v>IJG Namibia ALBI  - as at February  2020</v>
      </c>
      <c r="C39" s="470"/>
      <c r="D39" s="470"/>
      <c r="E39" s="470"/>
      <c r="F39" s="470"/>
      <c r="G39" s="471"/>
      <c r="J39" s="469" t="str">
        <f>"IJG Namibia ALBI  -Premiums- [bp] as at "&amp;TEXT(Map!$N$16,"mmmm  yyyy")</f>
        <v>IJG Namibia ALBI  -Premiums- [bp] as at February  2020</v>
      </c>
      <c r="K39" s="470"/>
      <c r="L39" s="470"/>
      <c r="M39" s="470"/>
      <c r="N39" s="471"/>
      <c r="P39" s="469" t="str">
        <f>"IJG Namibia GOVI  -Weights [%] as at "&amp;TEXT(Map!$N$16,"mmmm  yyyy")</f>
        <v>IJG Namibia GOVI  -Weights [%] as at February  2020</v>
      </c>
      <c r="Q39" s="470"/>
      <c r="R39" s="470"/>
      <c r="S39" s="470"/>
      <c r="T39" s="471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89</v>
      </c>
      <c r="K41" s="237" t="s">
        <v>89</v>
      </c>
      <c r="L41" s="237" t="s">
        <v>89</v>
      </c>
      <c r="M41" s="237" t="s">
        <v>89</v>
      </c>
      <c r="N41" s="238" t="s">
        <v>89</v>
      </c>
      <c r="P41" s="236" t="s">
        <v>89</v>
      </c>
      <c r="Q41" s="237" t="s">
        <v>89</v>
      </c>
      <c r="R41" s="237" t="s">
        <v>89</v>
      </c>
      <c r="S41" s="237" t="s">
        <v>89</v>
      </c>
      <c r="T41" s="238" t="s">
        <v>89</v>
      </c>
    </row>
    <row r="42" spans="2:20" ht="15.75">
      <c r="B42" s="217" t="s">
        <v>77</v>
      </c>
      <c r="C42" s="203">
        <v>216.12105755259748</v>
      </c>
      <c r="D42" s="203">
        <v>217.42724591101575</v>
      </c>
      <c r="E42" s="203">
        <v>211.88748638596351</v>
      </c>
      <c r="F42" s="203">
        <v>209.97995016386122</v>
      </c>
      <c r="G42" s="218">
        <v>196.37345839078884</v>
      </c>
      <c r="J42" s="239">
        <v>70.7</v>
      </c>
      <c r="K42" s="240">
        <v>79.5</v>
      </c>
      <c r="L42" s="240">
        <v>67.5</v>
      </c>
      <c r="M42" s="240">
        <v>70.199999999999989</v>
      </c>
      <c r="N42" s="241">
        <v>92</v>
      </c>
      <c r="P42" s="242">
        <v>5.5812072522801337</v>
      </c>
      <c r="Q42" s="243">
        <v>5.5286926708072492</v>
      </c>
      <c r="R42" s="243">
        <v>5.6498158130368425</v>
      </c>
      <c r="S42" s="243">
        <v>5.9235780963705515</v>
      </c>
      <c r="T42" s="244">
        <v>6.4885691221096593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216.68769064524196</v>
      </c>
      <c r="D44" s="203">
        <v>218.09742058160464</v>
      </c>
      <c r="E44" s="203">
        <v>212.5745598194836</v>
      </c>
      <c r="F44" s="203">
        <v>210.74640739577606</v>
      </c>
      <c r="G44" s="218">
        <v>196.92807648339613</v>
      </c>
      <c r="J44" s="236" t="s">
        <v>120</v>
      </c>
      <c r="K44" s="237" t="s">
        <v>120</v>
      </c>
      <c r="L44" s="237" t="s">
        <v>120</v>
      </c>
      <c r="M44" s="237" t="s">
        <v>120</v>
      </c>
      <c r="N44" s="238" t="s">
        <v>120</v>
      </c>
      <c r="O44" s="248"/>
      <c r="P44" s="249" t="s">
        <v>120</v>
      </c>
      <c r="Q44" s="250" t="s">
        <v>120</v>
      </c>
      <c r="R44" s="250" t="s">
        <v>120</v>
      </c>
      <c r="S44" s="250" t="s">
        <v>120</v>
      </c>
      <c r="T44" s="251" t="s">
        <v>120</v>
      </c>
    </row>
    <row r="45" spans="2:20" ht="15.75">
      <c r="B45" s="217"/>
      <c r="C45" s="203"/>
      <c r="D45" s="203"/>
      <c r="E45" s="203"/>
      <c r="F45" s="203"/>
      <c r="G45" s="218"/>
      <c r="J45" s="239">
        <v>95</v>
      </c>
      <c r="K45" s="240">
        <v>66.5</v>
      </c>
      <c r="L45" s="240">
        <v>69.5</v>
      </c>
      <c r="M45" s="240">
        <v>77</v>
      </c>
      <c r="N45" s="241">
        <v>52.5</v>
      </c>
      <c r="P45" s="242">
        <v>11.050647874193299</v>
      </c>
      <c r="Q45" s="243">
        <v>11.011375132723733</v>
      </c>
      <c r="R45" s="243">
        <v>11.690719114493486</v>
      </c>
      <c r="S45" s="243">
        <v>11.789797380752534</v>
      </c>
      <c r="T45" s="244">
        <v>12.862081795474595</v>
      </c>
    </row>
    <row r="46" spans="2:20" ht="15.75">
      <c r="B46" s="217" t="s">
        <v>79</v>
      </c>
      <c r="C46" s="203">
        <v>215.28438947511489</v>
      </c>
      <c r="D46" s="203">
        <v>214.04170150632774</v>
      </c>
      <c r="E46" s="203">
        <v>209.1776899114829</v>
      </c>
      <c r="F46" s="203">
        <v>205.53393354405603</v>
      </c>
      <c r="G46" s="218">
        <v>193.53361727856503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75</v>
      </c>
      <c r="K47" s="237" t="s">
        <v>75</v>
      </c>
      <c r="L47" s="237" t="s">
        <v>75</v>
      </c>
      <c r="M47" s="237" t="s">
        <v>75</v>
      </c>
      <c r="N47" s="238" t="s">
        <v>75</v>
      </c>
      <c r="O47" s="248"/>
      <c r="P47" s="249" t="s">
        <v>75</v>
      </c>
      <c r="Q47" s="250" t="s">
        <v>75</v>
      </c>
      <c r="R47" s="250" t="s">
        <v>75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47</v>
      </c>
      <c r="K48" s="240">
        <v>50.5</v>
      </c>
      <c r="L48" s="240">
        <v>50.5</v>
      </c>
      <c r="M48" s="240">
        <v>61</v>
      </c>
      <c r="N48" s="241">
        <v>66.649000000000001</v>
      </c>
      <c r="P48" s="242">
        <v>14.808836701886099</v>
      </c>
      <c r="Q48" s="243">
        <v>14.729334936106541</v>
      </c>
      <c r="R48" s="243">
        <v>14.950256464773787</v>
      </c>
      <c r="S48" s="243">
        <v>15.829403950354138</v>
      </c>
      <c r="T48" s="244">
        <v>17.061461877830556</v>
      </c>
    </row>
    <row r="49" spans="2:20" ht="15.75">
      <c r="B49" s="217" t="s">
        <v>80</v>
      </c>
      <c r="C49" s="203">
        <v>4.8363850627407956</v>
      </c>
      <c r="D49" s="203">
        <v>4.9440383661856835</v>
      </c>
      <c r="E49" s="203">
        <v>4.9335420431866979</v>
      </c>
      <c r="F49" s="203">
        <v>5.037562643077143</v>
      </c>
      <c r="G49" s="218">
        <v>5.0120566007136489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112</v>
      </c>
      <c r="K50" s="237" t="s">
        <v>112</v>
      </c>
      <c r="L50" s="237" t="s">
        <v>112</v>
      </c>
      <c r="M50" s="237" t="s">
        <v>112</v>
      </c>
      <c r="N50" s="238" t="s">
        <v>112</v>
      </c>
      <c r="O50" s="248"/>
      <c r="P50" s="249" t="s">
        <v>112</v>
      </c>
      <c r="Q50" s="250" t="s">
        <v>112</v>
      </c>
      <c r="R50" s="250" t="s">
        <v>112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4.946105914050599</v>
      </c>
      <c r="D51" s="203">
        <v>5.0829188562141541</v>
      </c>
      <c r="E51" s="203">
        <v>5.0696046571572664</v>
      </c>
      <c r="F51" s="203">
        <v>5.1718893396020515</v>
      </c>
      <c r="G51" s="218">
        <v>5.2277551807947189</v>
      </c>
      <c r="J51" s="239">
        <v>46.5</v>
      </c>
      <c r="K51" s="240">
        <v>46.5</v>
      </c>
      <c r="L51" s="240">
        <v>50.1</v>
      </c>
      <c r="M51" s="240">
        <v>59.5</v>
      </c>
      <c r="N51" s="241">
        <v>71.5</v>
      </c>
      <c r="P51" s="242">
        <v>13.213092180607266</v>
      </c>
      <c r="Q51" s="243">
        <v>13.163626898748076</v>
      </c>
      <c r="R51" s="243">
        <v>13.317166988731</v>
      </c>
      <c r="S51" s="243">
        <v>14.031767924687113</v>
      </c>
      <c r="T51" s="244">
        <v>14.743059805828793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2.0202573142454781</v>
      </c>
      <c r="D53" s="203">
        <v>1.9155604680289733</v>
      </c>
      <c r="E53" s="203">
        <v>2.0623796335020588</v>
      </c>
      <c r="F53" s="203">
        <v>2.1887634963549676</v>
      </c>
      <c r="G53" s="218">
        <v>1.9348667395229595</v>
      </c>
      <c r="J53" s="236" t="s">
        <v>90</v>
      </c>
      <c r="K53" s="237" t="s">
        <v>90</v>
      </c>
      <c r="L53" s="237" t="s">
        <v>90</v>
      </c>
      <c r="M53" s="237" t="s">
        <v>90</v>
      </c>
      <c r="N53" s="238" t="s">
        <v>90</v>
      </c>
      <c r="O53" s="248"/>
      <c r="P53" s="236" t="s">
        <v>90</v>
      </c>
      <c r="Q53" s="237" t="s">
        <v>90</v>
      </c>
      <c r="R53" s="237" t="s">
        <v>90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104.99799999999999</v>
      </c>
      <c r="K54" s="240">
        <v>91.9</v>
      </c>
      <c r="L54" s="240">
        <v>89.63</v>
      </c>
      <c r="M54" s="240">
        <v>66</v>
      </c>
      <c r="N54" s="241">
        <v>86.5</v>
      </c>
      <c r="P54" s="242">
        <v>13.68832038520506</v>
      </c>
      <c r="Q54" s="243">
        <v>13.555645822931952</v>
      </c>
      <c r="R54" s="243">
        <v>12.981144335090733</v>
      </c>
      <c r="S54" s="243">
        <v>12.351447235053639</v>
      </c>
      <c r="T54" s="244">
        <v>11.61450505952911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96.251106418446682</v>
      </c>
      <c r="D56" s="203">
        <v>95.619708887854117</v>
      </c>
      <c r="E56" s="203">
        <v>95.475476131640193</v>
      </c>
      <c r="F56" s="203">
        <v>95.497115992307712</v>
      </c>
      <c r="G56" s="218">
        <v>93.449563083352956</v>
      </c>
      <c r="J56" s="236" t="s">
        <v>91</v>
      </c>
      <c r="K56" s="237" t="s">
        <v>91</v>
      </c>
      <c r="L56" s="237" t="s">
        <v>91</v>
      </c>
      <c r="M56" s="237" t="s">
        <v>91</v>
      </c>
      <c r="N56" s="238" t="s">
        <v>91</v>
      </c>
      <c r="P56" s="249" t="s">
        <v>91</v>
      </c>
      <c r="Q56" s="250" t="s">
        <v>91</v>
      </c>
      <c r="R56" s="250" t="s">
        <v>91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94</v>
      </c>
      <c r="K57" s="240">
        <v>70.832999999999998</v>
      </c>
      <c r="L57" s="240">
        <v>62</v>
      </c>
      <c r="M57" s="240">
        <v>70.179999999999993</v>
      </c>
      <c r="N57" s="241">
        <v>115.333</v>
      </c>
      <c r="P57" s="242">
        <v>10.76506400642571</v>
      </c>
      <c r="Q57" s="243">
        <v>10.752209138259204</v>
      </c>
      <c r="R57" s="243">
        <v>10.619606172145819</v>
      </c>
      <c r="S57" s="243">
        <v>9.9303653424285621</v>
      </c>
      <c r="T57" s="244">
        <v>9.0576542628168681</v>
      </c>
    </row>
    <row r="58" spans="2:20" ht="15.75">
      <c r="B58" s="217" t="s">
        <v>84</v>
      </c>
      <c r="C58" s="203">
        <v>3.7488935815533373</v>
      </c>
      <c r="D58" s="203">
        <v>4.3802911121458701</v>
      </c>
      <c r="E58" s="203">
        <v>4.5245238683598039</v>
      </c>
      <c r="F58" s="203">
        <v>4.5028840076922876</v>
      </c>
      <c r="G58" s="218">
        <v>6.5504369166470555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113</v>
      </c>
      <c r="K59" s="237" t="s">
        <v>113</v>
      </c>
      <c r="L59" s="237" t="s">
        <v>113</v>
      </c>
      <c r="M59" s="237" t="s">
        <v>113</v>
      </c>
      <c r="N59" s="238" t="s">
        <v>113</v>
      </c>
      <c r="P59" s="249" t="s">
        <v>113</v>
      </c>
      <c r="Q59" s="250" t="s">
        <v>113</v>
      </c>
      <c r="R59" s="250" t="s">
        <v>113</v>
      </c>
      <c r="S59" s="250" t="s">
        <v>113</v>
      </c>
      <c r="T59" s="251" t="s">
        <v>113</v>
      </c>
    </row>
    <row r="60" spans="2:20" ht="15.75">
      <c r="J60" s="239">
        <v>155.49200000000002</v>
      </c>
      <c r="K60" s="240">
        <v>137.35999999999999</v>
      </c>
      <c r="L60" s="240">
        <v>107.169</v>
      </c>
      <c r="M60" s="240">
        <v>87.8</v>
      </c>
      <c r="N60" s="241">
        <v>92</v>
      </c>
      <c r="P60" s="242">
        <v>9.0996481613179263</v>
      </c>
      <c r="Q60" s="243">
        <v>9.1108114461987011</v>
      </c>
      <c r="R60" s="243">
        <v>8.6582073340790675</v>
      </c>
      <c r="S60" s="243">
        <v>8.7659420210316981</v>
      </c>
      <c r="T60" s="244">
        <v>8.308500842851906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69" t="str">
        <f>"IJG Namibia ALBI  -Yields-[%] as at "&amp;TEXT(Map!$N$16,"mmmm  yyyy")</f>
        <v>IJG Namibia ALBI  -Yields-[%] as at February  2020</v>
      </c>
      <c r="C62" s="470"/>
      <c r="D62" s="470"/>
      <c r="E62" s="470"/>
      <c r="F62" s="471"/>
      <c r="J62" s="236" t="s">
        <v>114</v>
      </c>
      <c r="K62" s="237" t="s">
        <v>114</v>
      </c>
      <c r="L62" s="237" t="s">
        <v>114</v>
      </c>
      <c r="M62" s="237" t="s">
        <v>114</v>
      </c>
      <c r="N62" s="238" t="s">
        <v>114</v>
      </c>
      <c r="P62" s="249" t="s">
        <v>114</v>
      </c>
      <c r="Q62" s="250" t="s">
        <v>114</v>
      </c>
      <c r="R62" s="250" t="s">
        <v>114</v>
      </c>
      <c r="S62" s="250" t="s">
        <v>114</v>
      </c>
      <c r="T62" s="262" t="s">
        <v>114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154.37299999999999</v>
      </c>
      <c r="K63" s="240">
        <v>100</v>
      </c>
      <c r="L63" s="240">
        <v>90.5</v>
      </c>
      <c r="M63" s="240">
        <v>93.38300000000001</v>
      </c>
      <c r="N63" s="241">
        <v>107.60000000000001</v>
      </c>
      <c r="P63" s="242">
        <v>7.5661620927720703</v>
      </c>
      <c r="Q63" s="243">
        <v>7.8301661384221513</v>
      </c>
      <c r="R63" s="243">
        <v>7.9339340728215078</v>
      </c>
      <c r="S63" s="243">
        <v>7.5098809580672752</v>
      </c>
      <c r="T63" s="244">
        <v>6.8736058231036807</v>
      </c>
    </row>
    <row r="64" spans="2:20" ht="15.75">
      <c r="B64" s="263" t="s">
        <v>89</v>
      </c>
      <c r="C64" s="264" t="s">
        <v>89</v>
      </c>
      <c r="D64" s="264" t="s">
        <v>89</v>
      </c>
      <c r="E64" s="264" t="s">
        <v>89</v>
      </c>
      <c r="F64" s="265" t="s">
        <v>89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7.242</v>
      </c>
      <c r="C65" s="243">
        <v>7.4549999999999992</v>
      </c>
      <c r="D65" s="243">
        <v>8.11</v>
      </c>
      <c r="E65" s="243">
        <v>7.9620000000000006</v>
      </c>
      <c r="F65" s="267">
        <v>7.95</v>
      </c>
      <c r="J65" s="236" t="s">
        <v>115</v>
      </c>
      <c r="K65" s="237" t="s">
        <v>115</v>
      </c>
      <c r="L65" s="237" t="s">
        <v>115</v>
      </c>
      <c r="M65" s="237" t="s">
        <v>115</v>
      </c>
      <c r="N65" s="238" t="s">
        <v>115</v>
      </c>
      <c r="P65" s="249" t="s">
        <v>115</v>
      </c>
      <c r="Q65" s="250" t="s">
        <v>115</v>
      </c>
      <c r="R65" s="250" t="s">
        <v>115</v>
      </c>
      <c r="S65" s="250" t="s">
        <v>115</v>
      </c>
      <c r="T65" s="262" t="s">
        <v>115</v>
      </c>
    </row>
    <row r="66" spans="2:20" ht="15.75">
      <c r="B66" s="266"/>
      <c r="C66" s="243"/>
      <c r="D66" s="243"/>
      <c r="E66" s="243"/>
      <c r="F66" s="267"/>
      <c r="J66" s="239">
        <v>133.5</v>
      </c>
      <c r="K66" s="240">
        <v>126.604</v>
      </c>
      <c r="L66" s="240">
        <v>110.72500000000001</v>
      </c>
      <c r="M66" s="240">
        <v>86.5</v>
      </c>
      <c r="N66" s="241">
        <v>107.21000000000001</v>
      </c>
      <c r="P66" s="242">
        <v>6.7485864358722987</v>
      </c>
      <c r="Q66" s="243">
        <v>6.6651942157383983</v>
      </c>
      <c r="R66" s="243">
        <v>6.638398087626368</v>
      </c>
      <c r="S66" s="243">
        <v>6.4098128011851694</v>
      </c>
      <c r="T66" s="244">
        <v>5.7763093746775622</v>
      </c>
    </row>
    <row r="67" spans="2:20" ht="15.75">
      <c r="B67" s="263" t="s">
        <v>120</v>
      </c>
      <c r="C67" s="264" t="s">
        <v>120</v>
      </c>
      <c r="D67" s="264" t="s">
        <v>120</v>
      </c>
      <c r="E67" s="264" t="s">
        <v>120</v>
      </c>
      <c r="F67" s="265" t="s">
        <v>120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7.4850000000000003</v>
      </c>
      <c r="C68" s="243">
        <v>7.3250000000000002</v>
      </c>
      <c r="D68" s="243">
        <v>8.129999999999999</v>
      </c>
      <c r="E68" s="243">
        <v>8.0299999999999994</v>
      </c>
      <c r="F68" s="267">
        <v>8.32</v>
      </c>
      <c r="J68" s="236" t="s">
        <v>116</v>
      </c>
      <c r="K68" s="237" t="s">
        <v>116</v>
      </c>
      <c r="L68" s="237" t="s">
        <v>116</v>
      </c>
      <c r="M68" s="237" t="s">
        <v>116</v>
      </c>
      <c r="N68" s="238" t="s">
        <v>116</v>
      </c>
      <c r="P68" s="249" t="s">
        <v>116</v>
      </c>
      <c r="Q68" s="250" t="s">
        <v>116</v>
      </c>
      <c r="R68" s="250" t="s">
        <v>116</v>
      </c>
      <c r="S68" s="250" t="s">
        <v>116</v>
      </c>
      <c r="T68" s="262" t="s">
        <v>116</v>
      </c>
    </row>
    <row r="69" spans="2:20" ht="15.75">
      <c r="B69" s="266"/>
      <c r="C69" s="243"/>
      <c r="D69" s="243"/>
      <c r="E69" s="243"/>
      <c r="F69" s="267"/>
      <c r="J69" s="239">
        <v>162.11599999999999</v>
      </c>
      <c r="K69" s="240">
        <v>134.4</v>
      </c>
      <c r="L69" s="240">
        <v>109.5</v>
      </c>
      <c r="M69" s="240">
        <v>123.70000000000002</v>
      </c>
      <c r="N69" s="241">
        <v>157.1</v>
      </c>
      <c r="P69" s="266">
        <v>7.4784349094401472</v>
      </c>
      <c r="Q69" s="243">
        <v>7.6529436000639883</v>
      </c>
      <c r="R69" s="243">
        <v>7.5607516172013804</v>
      </c>
      <c r="S69" s="243">
        <v>7.4580042900693266</v>
      </c>
      <c r="T69" s="244">
        <v>7.214252035777255</v>
      </c>
    </row>
    <row r="70" spans="2:20" ht="16.5" thickBot="1">
      <c r="B70" s="263" t="s">
        <v>75</v>
      </c>
      <c r="C70" s="264" t="s">
        <v>75</v>
      </c>
      <c r="D70" s="264" t="s">
        <v>75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8.5699999999999985</v>
      </c>
      <c r="C71" s="243">
        <v>8.5200000000000014</v>
      </c>
      <c r="D71" s="243">
        <v>8.9500000000000011</v>
      </c>
      <c r="E71" s="243">
        <v>8.83</v>
      </c>
      <c r="F71" s="267">
        <v>9.3514900000000001</v>
      </c>
      <c r="J71" s="236" t="s">
        <v>149</v>
      </c>
      <c r="K71" s="237" t="s">
        <v>149</v>
      </c>
      <c r="L71" s="237" t="s">
        <v>149</v>
      </c>
      <c r="M71" s="237" t="s">
        <v>149</v>
      </c>
      <c r="N71" s="238" t="s">
        <v>149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 t="e">
        <v>#N/A</v>
      </c>
      <c r="P72" s="469" t="str">
        <f>"IJG Namibia OTHI  -Weights [%] as at "&amp;TEXT(Map!$N$16,"mmmm  yyyy")</f>
        <v>IJG Namibia OTHI  -Weights [%] as at February  2020</v>
      </c>
      <c r="Q72" s="470"/>
      <c r="R72" s="470"/>
      <c r="S72" s="470"/>
      <c r="T72" s="471"/>
    </row>
    <row r="73" spans="2:20" ht="16.5" thickBot="1">
      <c r="B73" s="263" t="s">
        <v>112</v>
      </c>
      <c r="C73" s="264" t="s">
        <v>112</v>
      </c>
      <c r="D73" s="264" t="s">
        <v>112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8.5649999999999995</v>
      </c>
      <c r="C74" s="243">
        <v>8.48</v>
      </c>
      <c r="D74" s="243">
        <v>8.9460000000000015</v>
      </c>
      <c r="E74" s="243">
        <v>8.8150000000000013</v>
      </c>
      <c r="F74" s="267">
        <v>9.4</v>
      </c>
      <c r="J74" s="236" t="s">
        <v>150</v>
      </c>
      <c r="K74" s="237" t="s">
        <v>150</v>
      </c>
      <c r="L74" s="237" t="s">
        <v>150</v>
      </c>
      <c r="M74" s="237" t="s">
        <v>150</v>
      </c>
      <c r="N74" s="238" t="s">
        <v>151</v>
      </c>
      <c r="O74" s="248"/>
      <c r="P74" s="236" t="s">
        <v>149</v>
      </c>
      <c r="Q74" s="237" t="s">
        <v>149</v>
      </c>
      <c r="R74" s="237" t="s">
        <v>149</v>
      </c>
      <c r="S74" s="237" t="s">
        <v>149</v>
      </c>
      <c r="T74" s="238" t="s">
        <v>149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90</v>
      </c>
      <c r="P75" s="242">
        <v>25.515738236520619</v>
      </c>
      <c r="Q75" s="243">
        <v>8.9126802068526363</v>
      </c>
      <c r="R75" s="243">
        <v>21.013575819970107</v>
      </c>
      <c r="S75" s="243">
        <v>22.345988561905727</v>
      </c>
      <c r="T75" s="244">
        <v>16.277555508605921</v>
      </c>
    </row>
    <row r="76" spans="2:20" ht="15.75">
      <c r="B76" s="263" t="s">
        <v>90</v>
      </c>
      <c r="C76" s="264" t="s">
        <v>90</v>
      </c>
      <c r="D76" s="264" t="s">
        <v>90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9.1499799999999993</v>
      </c>
      <c r="C77" s="243">
        <v>8.9340000000000011</v>
      </c>
      <c r="D77" s="243">
        <v>9.3413000000000004</v>
      </c>
      <c r="E77" s="243">
        <v>8.8800000000000008</v>
      </c>
      <c r="F77" s="267">
        <v>9.5500000000000007</v>
      </c>
      <c r="J77" s="236" t="s">
        <v>152</v>
      </c>
      <c r="K77" s="237" t="s">
        <v>152</v>
      </c>
      <c r="L77" s="237" t="s">
        <v>152</v>
      </c>
      <c r="M77" s="237"/>
      <c r="N77" s="238" t="s">
        <v>153</v>
      </c>
      <c r="P77" s="249" t="s">
        <v>150</v>
      </c>
      <c r="Q77" s="250" t="s">
        <v>150</v>
      </c>
      <c r="R77" s="250" t="s">
        <v>150</v>
      </c>
      <c r="S77" s="250" t="s">
        <v>150</v>
      </c>
      <c r="T77" s="251" t="s">
        <v>151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>
        <v>130</v>
      </c>
      <c r="L78" s="240">
        <v>130</v>
      </c>
      <c r="M78" s="240"/>
      <c r="N78" s="241">
        <v>200</v>
      </c>
      <c r="P78" s="242">
        <v>27.62850279883536</v>
      </c>
      <c r="Q78" s="243">
        <v>23.266956872752637</v>
      </c>
      <c r="R78" s="243">
        <v>23.857454147458235</v>
      </c>
      <c r="S78" s="243">
        <v>24.191371668401125</v>
      </c>
      <c r="T78" s="244">
        <v>32.819518897604098</v>
      </c>
    </row>
    <row r="79" spans="2:20" ht="15.75">
      <c r="B79" s="263" t="s">
        <v>91</v>
      </c>
      <c r="C79" s="264" t="s">
        <v>91</v>
      </c>
      <c r="D79" s="264" t="s">
        <v>91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10.005000000000001</v>
      </c>
      <c r="C80" s="243">
        <v>9.6783300000000008</v>
      </c>
      <c r="D80" s="243">
        <v>9.8249999999999993</v>
      </c>
      <c r="E80" s="243">
        <v>9.6368000000000009</v>
      </c>
      <c r="F80" s="267">
        <v>10.383329999999999</v>
      </c>
      <c r="J80" s="236"/>
      <c r="K80" s="237" t="s">
        <v>154</v>
      </c>
      <c r="L80" s="237" t="s">
        <v>154</v>
      </c>
      <c r="M80" s="237" t="s">
        <v>154</v>
      </c>
      <c r="N80" s="238" t="s">
        <v>154</v>
      </c>
      <c r="P80" s="249" t="s">
        <v>152</v>
      </c>
      <c r="Q80" s="250" t="s">
        <v>152</v>
      </c>
      <c r="R80" s="250" t="s">
        <v>152</v>
      </c>
      <c r="S80" s="250"/>
      <c r="T80" s="251" t="s">
        <v>153</v>
      </c>
    </row>
    <row r="81" spans="2:20" ht="15.75">
      <c r="B81" s="266"/>
      <c r="C81" s="243"/>
      <c r="D81" s="243"/>
      <c r="E81" s="243"/>
      <c r="F81" s="267"/>
      <c r="J81" s="239"/>
      <c r="K81" s="240">
        <v>15.7</v>
      </c>
      <c r="L81" s="240">
        <v>15.7</v>
      </c>
      <c r="M81" s="240">
        <v>15.7</v>
      </c>
      <c r="N81" s="241">
        <v>109.2</v>
      </c>
      <c r="P81" s="242">
        <v>4.7292668211002082</v>
      </c>
      <c r="Q81" s="243">
        <v>4.1483145873682128</v>
      </c>
      <c r="R81" s="243">
        <v>4.0397609879085072</v>
      </c>
      <c r="S81" s="243"/>
      <c r="T81" s="244">
        <v>11.631259505593922</v>
      </c>
    </row>
    <row r="82" spans="2:20" ht="15.75">
      <c r="B82" s="263" t="s">
        <v>113</v>
      </c>
      <c r="C82" s="264" t="s">
        <v>113</v>
      </c>
      <c r="D82" s="264" t="s">
        <v>113</v>
      </c>
      <c r="E82" s="264" t="s">
        <v>113</v>
      </c>
      <c r="F82" s="274" t="s">
        <v>113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10.82992</v>
      </c>
      <c r="C83" s="243">
        <v>10.563599999999999</v>
      </c>
      <c r="D83" s="243">
        <v>10.501689999999998</v>
      </c>
      <c r="E83" s="243">
        <v>10.032999999999998</v>
      </c>
      <c r="F83" s="267">
        <v>10.265000000000001</v>
      </c>
      <c r="J83" s="236" t="s">
        <v>155</v>
      </c>
      <c r="K83" s="237" t="s">
        <v>155</v>
      </c>
      <c r="L83" s="237" t="s">
        <v>155</v>
      </c>
      <c r="M83" s="237" t="s">
        <v>155</v>
      </c>
      <c r="N83" s="238" t="s">
        <v>155</v>
      </c>
      <c r="P83" s="249"/>
      <c r="Q83" s="250" t="s">
        <v>154</v>
      </c>
      <c r="R83" s="250" t="s">
        <v>154</v>
      </c>
      <c r="S83" s="250" t="s">
        <v>154</v>
      </c>
      <c r="T83" s="251" t="s">
        <v>154</v>
      </c>
    </row>
    <row r="84" spans="2:20" ht="15.75">
      <c r="B84" s="266"/>
      <c r="C84" s="243"/>
      <c r="D84" s="243"/>
      <c r="E84" s="243"/>
      <c r="F84" s="267"/>
      <c r="J84" s="239">
        <v>90.5</v>
      </c>
      <c r="K84" s="240">
        <v>90.5</v>
      </c>
      <c r="L84" s="240">
        <v>90.5</v>
      </c>
      <c r="M84" s="240">
        <v>90.5</v>
      </c>
      <c r="N84" s="241">
        <v>90.5</v>
      </c>
      <c r="P84" s="242"/>
      <c r="Q84" s="243">
        <v>15.512400601764631</v>
      </c>
      <c r="R84" s="243">
        <v>16.095548237306986</v>
      </c>
      <c r="S84" s="243">
        <v>16.339801769472448</v>
      </c>
      <c r="T84" s="244">
        <v>12.006248702139962</v>
      </c>
    </row>
    <row r="85" spans="2:20" ht="15.75">
      <c r="B85" s="263" t="s">
        <v>114</v>
      </c>
      <c r="C85" s="264" t="s">
        <v>114</v>
      </c>
      <c r="D85" s="264" t="s">
        <v>114</v>
      </c>
      <c r="E85" s="264" t="s">
        <v>114</v>
      </c>
      <c r="F85" s="274" t="s">
        <v>114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11.448729999999999</v>
      </c>
      <c r="C86" s="243">
        <v>10.77</v>
      </c>
      <c r="D86" s="243">
        <v>10.79</v>
      </c>
      <c r="E86" s="243">
        <v>10.548830000000001</v>
      </c>
      <c r="F86" s="267">
        <v>10.676</v>
      </c>
      <c r="J86" s="236" t="s">
        <v>156</v>
      </c>
      <c r="K86" s="237" t="s">
        <v>156</v>
      </c>
      <c r="L86" s="237" t="s">
        <v>156</v>
      </c>
      <c r="M86" s="237" t="s">
        <v>156</v>
      </c>
      <c r="N86" s="238" t="s">
        <v>156</v>
      </c>
      <c r="P86" s="236" t="s">
        <v>155</v>
      </c>
      <c r="Q86" s="237" t="s">
        <v>155</v>
      </c>
      <c r="R86" s="237" t="s">
        <v>155</v>
      </c>
      <c r="S86" s="237" t="s">
        <v>155</v>
      </c>
      <c r="T86" s="251" t="s">
        <v>155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55.000000000000007</v>
      </c>
      <c r="P87" s="242">
        <v>5.9574293873986841</v>
      </c>
      <c r="Q87" s="243">
        <v>5.0142066315388218</v>
      </c>
      <c r="R87" s="243">
        <v>4.9462018463430351</v>
      </c>
      <c r="S87" s="243">
        <v>5.2038902437603758</v>
      </c>
      <c r="T87" s="244">
        <v>3.8206036649959527</v>
      </c>
    </row>
    <row r="88" spans="2:20" ht="15.75">
      <c r="B88" s="263" t="s">
        <v>115</v>
      </c>
      <c r="C88" s="264" t="s">
        <v>115</v>
      </c>
      <c r="D88" s="264" t="s">
        <v>115</v>
      </c>
      <c r="E88" s="264" t="s">
        <v>115</v>
      </c>
      <c r="F88" s="265" t="s">
        <v>115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11.379999999999999</v>
      </c>
      <c r="C89" s="243">
        <v>11.166040000000001</v>
      </c>
      <c r="D89" s="243">
        <v>11.12725</v>
      </c>
      <c r="E89" s="243">
        <v>10.605</v>
      </c>
      <c r="F89" s="267">
        <v>10.802100000000001</v>
      </c>
      <c r="J89" s="236" t="s">
        <v>157</v>
      </c>
      <c r="K89" s="237" t="s">
        <v>157</v>
      </c>
      <c r="L89" s="237" t="s">
        <v>157</v>
      </c>
      <c r="M89" s="237" t="s">
        <v>157</v>
      </c>
      <c r="N89" s="238" t="s">
        <v>157</v>
      </c>
      <c r="P89" s="249" t="s">
        <v>156</v>
      </c>
      <c r="Q89" s="250" t="s">
        <v>156</v>
      </c>
      <c r="R89" s="250" t="s">
        <v>156</v>
      </c>
      <c r="S89" s="250" t="s">
        <v>156</v>
      </c>
      <c r="T89" s="251" t="s">
        <v>156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70</v>
      </c>
      <c r="P90" s="242">
        <v>14.778439601341828</v>
      </c>
      <c r="Q90" s="243">
        <v>12.510837167360267</v>
      </c>
      <c r="R90" s="243">
        <v>12.317014420418054</v>
      </c>
      <c r="S90" s="243">
        <v>13.097418645875806</v>
      </c>
      <c r="T90" s="244">
        <v>9.6628609462405688</v>
      </c>
    </row>
    <row r="91" spans="2:20" ht="15.75">
      <c r="B91" s="263" t="s">
        <v>116</v>
      </c>
      <c r="C91" s="264" t="s">
        <v>116</v>
      </c>
      <c r="D91" s="264" t="s">
        <v>116</v>
      </c>
      <c r="E91" s="264" t="s">
        <v>116</v>
      </c>
      <c r="F91" s="265" t="s">
        <v>116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11.721160000000001</v>
      </c>
      <c r="C92" s="243">
        <v>11.299000000000001</v>
      </c>
      <c r="D92" s="243">
        <v>11.239999999999998</v>
      </c>
      <c r="E92" s="243">
        <v>11.106999999999999</v>
      </c>
      <c r="F92" s="267">
        <v>11.356</v>
      </c>
      <c r="J92" s="236" t="s">
        <v>158</v>
      </c>
      <c r="K92" s="237" t="s">
        <v>158</v>
      </c>
      <c r="L92" s="237" t="s">
        <v>158</v>
      </c>
      <c r="M92" s="237" t="s">
        <v>158</v>
      </c>
      <c r="N92" s="238" t="s">
        <v>158</v>
      </c>
      <c r="P92" s="249" t="s">
        <v>157</v>
      </c>
      <c r="Q92" s="250" t="s">
        <v>157</v>
      </c>
      <c r="R92" s="250" t="s">
        <v>157</v>
      </c>
      <c r="S92" s="250" t="s">
        <v>157</v>
      </c>
      <c r="T92" s="251" t="s">
        <v>157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10.524119705804306</v>
      </c>
      <c r="Q93" s="243">
        <v>8.9126802068526363</v>
      </c>
      <c r="R93" s="243">
        <v>8.750737584628876</v>
      </c>
      <c r="S93" s="243">
        <v>9.297385757278203</v>
      </c>
      <c r="T93" s="244">
        <v>6.8455127069341453</v>
      </c>
    </row>
    <row r="94" spans="2:20" ht="16.5" thickBot="1">
      <c r="B94" s="263" t="s">
        <v>149</v>
      </c>
      <c r="C94" s="264" t="s">
        <v>149</v>
      </c>
      <c r="D94" s="264" t="s">
        <v>149</v>
      </c>
      <c r="E94" s="264" t="s">
        <v>149</v>
      </c>
      <c r="F94" s="265" t="s">
        <v>149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8.0749999999999993</v>
      </c>
      <c r="C95" s="243">
        <v>8.1999999999999993</v>
      </c>
      <c r="D95" s="243">
        <v>8.9749999999999996</v>
      </c>
      <c r="E95" s="243">
        <v>8.8000000000000007</v>
      </c>
      <c r="F95" s="267">
        <v>9.3350000000000009</v>
      </c>
      <c r="P95" s="249" t="s">
        <v>158</v>
      </c>
      <c r="Q95" s="250" t="s">
        <v>158</v>
      </c>
      <c r="R95" s="250" t="s">
        <v>158</v>
      </c>
      <c r="S95" s="250" t="s">
        <v>158</v>
      </c>
      <c r="T95" s="251" t="s">
        <v>158</v>
      </c>
    </row>
    <row r="96" spans="2:20" ht="15.75">
      <c r="B96" s="266"/>
      <c r="C96" s="243"/>
      <c r="D96" s="243"/>
      <c r="E96" s="243"/>
      <c r="F96" s="267"/>
      <c r="P96" s="242">
        <v>10.866503448998994</v>
      </c>
      <c r="Q96" s="243">
        <v>9.1521350436560436</v>
      </c>
      <c r="R96" s="243">
        <v>8.9797069559661971</v>
      </c>
      <c r="S96" s="243">
        <v>9.5241433533063145</v>
      </c>
      <c r="T96" s="244">
        <v>6.9364400678854325</v>
      </c>
    </row>
    <row r="97" spans="2:20" ht="16.5" thickBot="1">
      <c r="B97" s="263" t="s">
        <v>150</v>
      </c>
      <c r="C97" s="264" t="s">
        <v>150</v>
      </c>
      <c r="D97" s="264" t="s">
        <v>150</v>
      </c>
      <c r="E97" s="264" t="s">
        <v>150</v>
      </c>
      <c r="F97" s="265" t="s">
        <v>151</v>
      </c>
      <c r="P97" s="275"/>
      <c r="Q97" s="276"/>
      <c r="R97" s="276"/>
      <c r="S97" s="276"/>
      <c r="T97" s="277"/>
    </row>
    <row r="98" spans="2:20" ht="16.5" thickBot="1">
      <c r="B98" s="266">
        <v>8.0350000000000001</v>
      </c>
      <c r="C98" s="243">
        <v>8.16</v>
      </c>
      <c r="D98" s="243">
        <v>8.9349999999999987</v>
      </c>
      <c r="E98" s="243">
        <v>8.76</v>
      </c>
      <c r="F98" s="267">
        <v>7.41</v>
      </c>
    </row>
    <row r="99" spans="2:20" ht="16.5" thickBot="1">
      <c r="B99" s="266"/>
      <c r="C99" s="243"/>
      <c r="D99" s="243"/>
      <c r="E99" s="243"/>
      <c r="F99" s="267"/>
      <c r="J99" s="472" t="str">
        <f>"IJG Namibia ALBI  -Weights [%] as at "&amp;TEXT(Map!$N$16,"mmmm  yyyy")</f>
        <v>IJG Namibia ALBI  -Weights [%] as at February  2020</v>
      </c>
      <c r="K99" s="473"/>
      <c r="L99" s="473"/>
      <c r="M99" s="473"/>
      <c r="N99" s="474"/>
      <c r="P99" s="469" t="str">
        <f>"IJG Namibia ALBI  -Rate Duration (years) as at "&amp;TEXT(Map!$N$16,"mmmm  yyyy")</f>
        <v>IJG Namibia ALBI  -Rate Duration (years) as at February  2020</v>
      </c>
      <c r="Q99" s="470"/>
      <c r="R99" s="470"/>
      <c r="S99" s="470"/>
      <c r="T99" s="471"/>
    </row>
    <row r="100" spans="2:20" ht="16.5" thickBot="1">
      <c r="B100" s="263" t="s">
        <v>152</v>
      </c>
      <c r="C100" s="264" t="s">
        <v>152</v>
      </c>
      <c r="D100" s="264" t="s">
        <v>152</v>
      </c>
      <c r="E100" s="264"/>
      <c r="F100" s="265" t="s">
        <v>153</v>
      </c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7.8350000000000009</v>
      </c>
      <c r="C101" s="243">
        <v>7.9600000000000009</v>
      </c>
      <c r="D101" s="243">
        <v>8.7349999999999994</v>
      </c>
      <c r="E101" s="243"/>
      <c r="F101" s="267">
        <v>9.0300000000000011</v>
      </c>
      <c r="J101" s="263" t="s">
        <v>89</v>
      </c>
      <c r="K101" s="264" t="s">
        <v>89</v>
      </c>
      <c r="L101" s="264" t="s">
        <v>89</v>
      </c>
      <c r="M101" s="264" t="s">
        <v>89</v>
      </c>
      <c r="N101" s="265" t="s">
        <v>89</v>
      </c>
      <c r="P101" s="263" t="s">
        <v>89</v>
      </c>
      <c r="Q101" s="264" t="s">
        <v>89</v>
      </c>
      <c r="R101" s="264" t="s">
        <v>89</v>
      </c>
      <c r="S101" s="264" t="s">
        <v>89</v>
      </c>
      <c r="T101" s="265" t="s">
        <v>89</v>
      </c>
    </row>
    <row r="102" spans="2:20" ht="15.75">
      <c r="B102" s="266"/>
      <c r="C102" s="243"/>
      <c r="D102" s="243"/>
      <c r="E102" s="243"/>
      <c r="F102" s="267"/>
      <c r="J102" s="266">
        <v>5.3719737318262153</v>
      </c>
      <c r="K102" s="243">
        <v>5.2865198371300197</v>
      </c>
      <c r="L102" s="243">
        <v>5.3941885480576239</v>
      </c>
      <c r="M102" s="243">
        <v>5.6568462455859194</v>
      </c>
      <c r="N102" s="267">
        <v>6.0635394949728267</v>
      </c>
      <c r="P102" s="266">
        <v>1.4640818819897816</v>
      </c>
      <c r="Q102" s="243">
        <v>1.5387363597687438</v>
      </c>
      <c r="R102" s="243">
        <v>1.6959842787405424</v>
      </c>
      <c r="S102" s="243">
        <v>1.868385890833514</v>
      </c>
      <c r="T102" s="267">
        <v>2.2691067543426264</v>
      </c>
    </row>
    <row r="103" spans="2:20" ht="15.75">
      <c r="B103" s="263"/>
      <c r="C103" s="264" t="s">
        <v>154</v>
      </c>
      <c r="D103" s="264" t="s">
        <v>154</v>
      </c>
      <c r="E103" s="264" t="s">
        <v>154</v>
      </c>
      <c r="F103" s="265" t="s">
        <v>154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/>
      <c r="C104" s="243">
        <v>6.8170000000000011</v>
      </c>
      <c r="D104" s="243">
        <v>7.5920000000000005</v>
      </c>
      <c r="E104" s="243">
        <v>7.4170000000000007</v>
      </c>
      <c r="F104" s="267">
        <v>8.1219999999999999</v>
      </c>
      <c r="J104" s="263" t="s">
        <v>120</v>
      </c>
      <c r="K104" s="264" t="s">
        <v>120</v>
      </c>
      <c r="L104" s="264" t="s">
        <v>120</v>
      </c>
      <c r="M104" s="264" t="s">
        <v>120</v>
      </c>
      <c r="N104" s="265" t="s">
        <v>120</v>
      </c>
      <c r="O104" s="248"/>
      <c r="P104" s="263" t="s">
        <v>120</v>
      </c>
      <c r="Q104" s="264" t="s">
        <v>120</v>
      </c>
      <c r="R104" s="264" t="s">
        <v>120</v>
      </c>
      <c r="S104" s="264" t="s">
        <v>120</v>
      </c>
      <c r="T104" s="265" t="s">
        <v>120</v>
      </c>
    </row>
    <row r="105" spans="2:20" ht="15.75">
      <c r="B105" s="266"/>
      <c r="C105" s="243"/>
      <c r="D105" s="243"/>
      <c r="E105" s="243"/>
      <c r="F105" s="267"/>
      <c r="J105" s="266">
        <v>10.636370845317607</v>
      </c>
      <c r="K105" s="243">
        <v>10.529044846459994</v>
      </c>
      <c r="L105" s="243">
        <v>11.161769737775327</v>
      </c>
      <c r="M105" s="243">
        <v>11.258916479955303</v>
      </c>
      <c r="N105" s="267">
        <v>12.019559241294484</v>
      </c>
      <c r="P105" s="266">
        <v>1.69232669950237</v>
      </c>
      <c r="Q105" s="243">
        <v>1.7706778058238857</v>
      </c>
      <c r="R105" s="243">
        <v>1.8503759195179503</v>
      </c>
      <c r="S105" s="243">
        <v>2.0892459726920483</v>
      </c>
      <c r="T105" s="267">
        <v>2.4798636695504772</v>
      </c>
    </row>
    <row r="106" spans="2:20" ht="15.75">
      <c r="B106" s="263" t="s">
        <v>155</v>
      </c>
      <c r="C106" s="264" t="s">
        <v>155</v>
      </c>
      <c r="D106" s="264" t="s">
        <v>155</v>
      </c>
      <c r="E106" s="264" t="s">
        <v>155</v>
      </c>
      <c r="F106" s="265" t="s">
        <v>155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>
        <v>8.1470000000000002</v>
      </c>
      <c r="C107" s="243">
        <v>8.36</v>
      </c>
      <c r="D107" s="243">
        <v>9.0149999999999988</v>
      </c>
      <c r="E107" s="243">
        <v>8.8670000000000009</v>
      </c>
      <c r="F107" s="267">
        <v>8.8550000000000004</v>
      </c>
      <c r="J107" s="263" t="s">
        <v>75</v>
      </c>
      <c r="K107" s="264" t="s">
        <v>75</v>
      </c>
      <c r="L107" s="264" t="s">
        <v>75</v>
      </c>
      <c r="M107" s="264" t="s">
        <v>75</v>
      </c>
      <c r="N107" s="265" t="s">
        <v>75</v>
      </c>
      <c r="O107" s="248"/>
      <c r="P107" s="263" t="s">
        <v>75</v>
      </c>
      <c r="Q107" s="264" t="s">
        <v>75</v>
      </c>
      <c r="R107" s="264" t="s">
        <v>75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14.253669173266376</v>
      </c>
      <c r="K108" s="243">
        <v>14.08414718702207</v>
      </c>
      <c r="L108" s="243">
        <v>14.27382854264409</v>
      </c>
      <c r="M108" s="243">
        <v>15.11662425136063</v>
      </c>
      <c r="N108" s="267">
        <v>15.943861580465477</v>
      </c>
      <c r="P108" s="266">
        <v>3.5301830581826805</v>
      </c>
      <c r="Q108" s="243">
        <v>3.6080350290726635</v>
      </c>
      <c r="R108" s="243">
        <v>3.7540803802922529</v>
      </c>
      <c r="S108" s="243">
        <v>3.8147681659287493</v>
      </c>
      <c r="T108" s="267">
        <v>4.074660488313377</v>
      </c>
    </row>
    <row r="109" spans="2:20" ht="15.75">
      <c r="B109" s="263" t="s">
        <v>156</v>
      </c>
      <c r="C109" s="264" t="s">
        <v>156</v>
      </c>
      <c r="D109" s="264" t="s">
        <v>156</v>
      </c>
      <c r="E109" s="264" t="s">
        <v>156</v>
      </c>
      <c r="F109" s="265" t="s">
        <v>156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8.0350000000000001</v>
      </c>
      <c r="C110" s="243">
        <v>7.875</v>
      </c>
      <c r="D110" s="243">
        <v>8.68</v>
      </c>
      <c r="E110" s="243">
        <v>8.58</v>
      </c>
      <c r="F110" s="267">
        <v>8.870000000000001</v>
      </c>
      <c r="J110" s="263" t="s">
        <v>112</v>
      </c>
      <c r="K110" s="264" t="s">
        <v>112</v>
      </c>
      <c r="L110" s="264" t="s">
        <v>112</v>
      </c>
      <c r="M110" s="264" t="s">
        <v>112</v>
      </c>
      <c r="N110" s="265" t="s">
        <v>112</v>
      </c>
      <c r="O110" s="248"/>
      <c r="P110" s="263" t="s">
        <v>112</v>
      </c>
      <c r="Q110" s="264" t="s">
        <v>112</v>
      </c>
      <c r="R110" s="264" t="s">
        <v>112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12.717747415923753</v>
      </c>
      <c r="K111" s="243">
        <v>12.587021719666168</v>
      </c>
      <c r="L111" s="243">
        <v>12.714628589736535</v>
      </c>
      <c r="M111" s="243">
        <v>13.399933690809881</v>
      </c>
      <c r="N111" s="267">
        <v>13.777324973664429</v>
      </c>
      <c r="P111" s="266">
        <v>3.9599136715670404</v>
      </c>
      <c r="Q111" s="243">
        <v>4.0395842342098618</v>
      </c>
      <c r="R111" s="243">
        <v>4.1815061939137319</v>
      </c>
      <c r="S111" s="243">
        <v>4.2475141799593921</v>
      </c>
      <c r="T111" s="267">
        <v>4.5044249764758382</v>
      </c>
    </row>
    <row r="112" spans="2:20" ht="15.75">
      <c r="B112" s="263" t="s">
        <v>157</v>
      </c>
      <c r="C112" s="264" t="s">
        <v>157</v>
      </c>
      <c r="D112" s="264" t="s">
        <v>157</v>
      </c>
      <c r="E112" s="264" t="s">
        <v>157</v>
      </c>
      <c r="F112" s="274" t="s">
        <v>157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8.1850000000000005</v>
      </c>
      <c r="C113" s="243">
        <v>8.0250000000000004</v>
      </c>
      <c r="D113" s="243">
        <v>8.8299999999999983</v>
      </c>
      <c r="E113" s="243">
        <v>8.7299999999999986</v>
      </c>
      <c r="F113" s="267">
        <v>9.02</v>
      </c>
      <c r="J113" s="263" t="s">
        <v>90</v>
      </c>
      <c r="K113" s="264" t="s">
        <v>90</v>
      </c>
      <c r="L113" s="264" t="s">
        <v>90</v>
      </c>
      <c r="M113" s="264" t="s">
        <v>90</v>
      </c>
      <c r="N113" s="265" t="s">
        <v>90</v>
      </c>
      <c r="O113" s="248"/>
      <c r="P113" s="263" t="s">
        <v>90</v>
      </c>
      <c r="Q113" s="264" t="s">
        <v>90</v>
      </c>
      <c r="R113" s="264" t="s">
        <v>90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13.175159820861651</v>
      </c>
      <c r="K114" s="243">
        <v>12.961869073756091</v>
      </c>
      <c r="L114" s="243">
        <v>12.393809361263317</v>
      </c>
      <c r="M114" s="243">
        <v>11.795275892787858</v>
      </c>
      <c r="N114" s="267">
        <v>10.853704232423876</v>
      </c>
      <c r="P114" s="266">
        <v>5.0830699962393213</v>
      </c>
      <c r="Q114" s="243">
        <v>5.1743003317125851</v>
      </c>
      <c r="R114" s="243">
        <v>5.0938877356956871</v>
      </c>
      <c r="S114" s="243">
        <v>5.3667163152945481</v>
      </c>
      <c r="T114" s="267">
        <v>5.5698020151952905</v>
      </c>
    </row>
    <row r="115" spans="2:20" ht="15.75">
      <c r="B115" s="263" t="s">
        <v>158</v>
      </c>
      <c r="C115" s="264" t="s">
        <v>158</v>
      </c>
      <c r="D115" s="264" t="s">
        <v>158</v>
      </c>
      <c r="E115" s="264" t="s">
        <v>158</v>
      </c>
      <c r="F115" s="274" t="s">
        <v>158</v>
      </c>
      <c r="J115" s="266"/>
      <c r="K115" s="243"/>
      <c r="L115" s="243"/>
      <c r="M115" s="243"/>
      <c r="N115" s="267"/>
      <c r="P115" s="266"/>
      <c r="Q115" s="243"/>
      <c r="R115" s="243"/>
      <c r="S115" s="243"/>
      <c r="T115" s="267"/>
    </row>
    <row r="116" spans="2:20" ht="15.75">
      <c r="B116" s="266">
        <v>8.3849999999999998</v>
      </c>
      <c r="C116" s="243">
        <v>8.51</v>
      </c>
      <c r="D116" s="243">
        <v>9.2850000000000001</v>
      </c>
      <c r="E116" s="243">
        <v>9.11</v>
      </c>
      <c r="F116" s="267">
        <v>9.6449999999999996</v>
      </c>
      <c r="J116" s="263" t="s">
        <v>91</v>
      </c>
      <c r="K116" s="264" t="s">
        <v>91</v>
      </c>
      <c r="L116" s="264" t="s">
        <v>91</v>
      </c>
      <c r="M116" s="264" t="s">
        <v>91</v>
      </c>
      <c r="N116" s="265" t="s">
        <v>91</v>
      </c>
      <c r="O116" s="248"/>
      <c r="P116" s="263" t="s">
        <v>91</v>
      </c>
      <c r="Q116" s="264" t="s">
        <v>91</v>
      </c>
      <c r="R116" s="264" t="s">
        <v>91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10.361493212838708</v>
      </c>
      <c r="K117" s="243">
        <v>10.281231077016699</v>
      </c>
      <c r="L117" s="243">
        <v>10.139119556161271</v>
      </c>
      <c r="M117" s="243">
        <v>9.4832125095189284</v>
      </c>
      <c r="N117" s="267">
        <v>8.4643383342030578</v>
      </c>
      <c r="P117" s="266">
        <v>6.3961977516595683</v>
      </c>
      <c r="Q117" s="243">
        <v>6.5178822711401656</v>
      </c>
      <c r="R117" s="243">
        <v>6.3757160958295396</v>
      </c>
      <c r="S117" s="243">
        <v>6.6403529086794464</v>
      </c>
      <c r="T117" s="267">
        <v>6.707958009397915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113</v>
      </c>
      <c r="K119" s="264" t="s">
        <v>113</v>
      </c>
      <c r="L119" s="264" t="s">
        <v>113</v>
      </c>
      <c r="M119" s="264" t="s">
        <v>113</v>
      </c>
      <c r="N119" s="265" t="s">
        <v>113</v>
      </c>
      <c r="O119" s="248"/>
      <c r="P119" s="263" t="s">
        <v>113</v>
      </c>
      <c r="Q119" s="264" t="s">
        <v>113</v>
      </c>
      <c r="R119" s="264" t="s">
        <v>113</v>
      </c>
      <c r="S119" s="264" t="s">
        <v>113</v>
      </c>
      <c r="T119" s="265" t="s">
        <v>113</v>
      </c>
    </row>
    <row r="120" spans="2:20" ht="15.75">
      <c r="J120" s="266">
        <v>8.7585120354543431</v>
      </c>
      <c r="K120" s="243">
        <v>8.7117313821764917</v>
      </c>
      <c r="L120" s="243">
        <v>8.2664646766765806</v>
      </c>
      <c r="M120" s="243">
        <v>8.3712218196430825</v>
      </c>
      <c r="N120" s="267">
        <v>7.7642577364218033</v>
      </c>
      <c r="P120" s="266">
        <v>6.6707811762269271</v>
      </c>
      <c r="Q120" s="243">
        <v>6.8017516949663452</v>
      </c>
      <c r="R120" s="243">
        <v>6.9756913169955022</v>
      </c>
      <c r="S120" s="243">
        <v>6.9784208193266961</v>
      </c>
      <c r="T120" s="267">
        <v>7.0618258840106876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114</v>
      </c>
      <c r="K122" s="264" t="s">
        <v>114</v>
      </c>
      <c r="L122" s="264" t="s">
        <v>114</v>
      </c>
      <c r="M122" s="264" t="s">
        <v>114</v>
      </c>
      <c r="N122" s="265" t="s">
        <v>114</v>
      </c>
      <c r="O122" s="248"/>
      <c r="P122" s="263" t="s">
        <v>114</v>
      </c>
      <c r="Q122" s="264" t="s">
        <v>114</v>
      </c>
      <c r="R122" s="264" t="s">
        <v>114</v>
      </c>
      <c r="S122" s="264" t="s">
        <v>114</v>
      </c>
      <c r="T122" s="265" t="s">
        <v>114</v>
      </c>
    </row>
    <row r="123" spans="2:20" ht="15.75">
      <c r="J123" s="266">
        <v>7.282514727706217</v>
      </c>
      <c r="K123" s="243">
        <v>7.487182066994591</v>
      </c>
      <c r="L123" s="243">
        <v>7.574961331996767</v>
      </c>
      <c r="M123" s="243">
        <v>7.1717197294097357</v>
      </c>
      <c r="N123" s="267">
        <v>6.4233546097622956</v>
      </c>
      <c r="P123" s="266">
        <v>7.3259951095891624</v>
      </c>
      <c r="Q123" s="243">
        <v>7.6025179946396282</v>
      </c>
      <c r="R123" s="243">
        <v>7.3755003961400156</v>
      </c>
      <c r="S123" s="243">
        <v>7.6858778314842473</v>
      </c>
      <c r="T123" s="267">
        <v>7.7413677258788729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115</v>
      </c>
      <c r="K125" s="264" t="s">
        <v>115</v>
      </c>
      <c r="L125" s="264" t="s">
        <v>115</v>
      </c>
      <c r="M125" s="264" t="s">
        <v>115</v>
      </c>
      <c r="N125" s="265" t="s">
        <v>115</v>
      </c>
      <c r="O125" s="248"/>
      <c r="P125" s="263" t="s">
        <v>115</v>
      </c>
      <c r="Q125" s="264" t="s">
        <v>115</v>
      </c>
      <c r="R125" s="264" t="s">
        <v>115</v>
      </c>
      <c r="S125" s="264" t="s">
        <v>115</v>
      </c>
      <c r="T125" s="265" t="s">
        <v>115</v>
      </c>
    </row>
    <row r="126" spans="2:20" ht="15.75">
      <c r="J126" s="266">
        <v>6.4955891121323033</v>
      </c>
      <c r="K126" s="243">
        <v>6.3732393058991494</v>
      </c>
      <c r="L126" s="243">
        <v>6.3380421816749726</v>
      </c>
      <c r="M126" s="243">
        <v>6.1211863656375893</v>
      </c>
      <c r="N126" s="267">
        <v>5.3979358729789384</v>
      </c>
      <c r="P126" s="266">
        <v>7.6543319344494307</v>
      </c>
      <c r="Q126" s="243">
        <v>7.8051509998479798</v>
      </c>
      <c r="R126" s="243">
        <v>7.5745191619769141</v>
      </c>
      <c r="S126" s="243">
        <v>8.0027393007413963</v>
      </c>
      <c r="T126" s="267">
        <v>8.0047591763687542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116</v>
      </c>
      <c r="K128" s="264" t="s">
        <v>116</v>
      </c>
      <c r="L128" s="264" t="s">
        <v>116</v>
      </c>
      <c r="M128" s="264" t="s">
        <v>116</v>
      </c>
      <c r="N128" s="265" t="s">
        <v>116</v>
      </c>
      <c r="O128" s="248"/>
      <c r="P128" s="263" t="s">
        <v>116</v>
      </c>
      <c r="Q128" s="264" t="s">
        <v>116</v>
      </c>
      <c r="R128" s="264" t="s">
        <v>116</v>
      </c>
      <c r="S128" s="264" t="s">
        <v>116</v>
      </c>
      <c r="T128" s="265" t="s">
        <v>116</v>
      </c>
    </row>
    <row r="129" spans="10:20" ht="15.75">
      <c r="J129" s="266">
        <v>7.1980763431195012</v>
      </c>
      <c r="K129" s="243">
        <v>7.3177223917328487</v>
      </c>
      <c r="L129" s="243">
        <v>7.2186636056537035</v>
      </c>
      <c r="M129" s="243">
        <v>7.1221790075987901</v>
      </c>
      <c r="N129" s="267">
        <v>6.7416870071657407</v>
      </c>
      <c r="P129" s="266">
        <v>7.6106584813016536</v>
      </c>
      <c r="Q129" s="243">
        <v>7.8693422070127932</v>
      </c>
      <c r="R129" s="243">
        <v>8.0557448628565975</v>
      </c>
      <c r="S129" s="243">
        <v>7.9227111240624239</v>
      </c>
      <c r="T129" s="267">
        <v>7.8533797830550158</v>
      </c>
    </row>
    <row r="130" spans="10:20" ht="15.75">
      <c r="J130" s="266"/>
      <c r="K130" s="243"/>
      <c r="L130" s="243"/>
      <c r="M130" s="243"/>
      <c r="N130" s="267"/>
      <c r="P130" s="266"/>
      <c r="Q130" s="243"/>
      <c r="R130" s="243"/>
      <c r="S130" s="243"/>
      <c r="T130" s="267"/>
    </row>
    <row r="131" spans="10:20" ht="15.75">
      <c r="J131" s="263" t="s">
        <v>149</v>
      </c>
      <c r="K131" s="264" t="s">
        <v>149</v>
      </c>
      <c r="L131" s="264" t="s">
        <v>149</v>
      </c>
      <c r="M131" s="264" t="s">
        <v>149</v>
      </c>
      <c r="N131" s="265" t="s">
        <v>149</v>
      </c>
      <c r="O131" s="248"/>
      <c r="P131" s="263" t="s">
        <v>149</v>
      </c>
      <c r="Q131" s="264" t="s">
        <v>149</v>
      </c>
      <c r="R131" s="264" t="s">
        <v>149</v>
      </c>
      <c r="S131" s="264" t="s">
        <v>149</v>
      </c>
      <c r="T131" s="265" t="s">
        <v>149</v>
      </c>
    </row>
    <row r="132" spans="10:20" ht="15.75">
      <c r="J132" s="266">
        <v>0.95655787303487227</v>
      </c>
      <c r="K132" s="243">
        <v>0.94099467540152359</v>
      </c>
      <c r="L132" s="243">
        <v>0.95076425357043193</v>
      </c>
      <c r="M132" s="243">
        <v>1.0062139453148009</v>
      </c>
      <c r="N132" s="267">
        <v>1.0662510051634386</v>
      </c>
      <c r="P132" s="266">
        <v>2.3067236988741202</v>
      </c>
      <c r="Q132" s="243">
        <v>2.3812931989635748</v>
      </c>
      <c r="R132" s="243">
        <v>2.531890828747525</v>
      </c>
      <c r="S132" s="243">
        <v>2.6537780320829869</v>
      </c>
      <c r="T132" s="267">
        <v>2.9885510784727671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150</v>
      </c>
      <c r="K134" s="264" t="s">
        <v>150</v>
      </c>
      <c r="L134" s="264" t="s">
        <v>150</v>
      </c>
      <c r="M134" s="264" t="s">
        <v>150</v>
      </c>
      <c r="N134" s="265" t="s">
        <v>151</v>
      </c>
      <c r="O134" s="248"/>
      <c r="P134" s="263" t="s">
        <v>150</v>
      </c>
      <c r="Q134" s="264" t="s">
        <v>150</v>
      </c>
      <c r="R134" s="264" t="s">
        <v>150</v>
      </c>
      <c r="S134" s="264" t="s">
        <v>150</v>
      </c>
      <c r="T134" s="265" t="s">
        <v>151</v>
      </c>
    </row>
    <row r="135" spans="10:20" ht="15.75">
      <c r="J135" s="266">
        <v>1.0357631681048229</v>
      </c>
      <c r="K135" s="243">
        <v>1.0191604439639965</v>
      </c>
      <c r="L135" s="243">
        <v>1.0794362072847439</v>
      </c>
      <c r="M135" s="243">
        <v>1.0893094060978372</v>
      </c>
      <c r="N135" s="267">
        <v>2.1498218817346157</v>
      </c>
      <c r="P135" s="266">
        <v>2.1698628297041873</v>
      </c>
      <c r="Q135" s="243">
        <v>2.1473843358540736</v>
      </c>
      <c r="R135" s="243">
        <v>2.2972115292308266</v>
      </c>
      <c r="S135" s="243">
        <v>2.5368322460365986</v>
      </c>
      <c r="T135" s="267">
        <v>1.2904502952995354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152</v>
      </c>
      <c r="K137" s="264" t="s">
        <v>152</v>
      </c>
      <c r="L137" s="264" t="s">
        <v>152</v>
      </c>
      <c r="M137" s="264"/>
      <c r="N137" s="265" t="s">
        <v>153</v>
      </c>
      <c r="O137" s="248"/>
      <c r="P137" s="263" t="s">
        <v>152</v>
      </c>
      <c r="Q137" s="264" t="s">
        <v>152</v>
      </c>
      <c r="R137" s="264" t="s">
        <v>152</v>
      </c>
      <c r="S137" s="264"/>
      <c r="T137" s="265" t="s">
        <v>153</v>
      </c>
    </row>
    <row r="138" spans="10:20" ht="15.75">
      <c r="J138" s="415">
        <v>0.17729518031075725</v>
      </c>
      <c r="K138" s="243">
        <v>0.18170825517434047</v>
      </c>
      <c r="L138" s="243">
        <v>0.18277995012260825</v>
      </c>
      <c r="M138" s="243"/>
      <c r="N138" s="267">
        <v>0.76189831652544415</v>
      </c>
      <c r="P138" s="266">
        <v>2.935372985021707</v>
      </c>
      <c r="Q138" s="243">
        <v>3.0089871184523567</v>
      </c>
      <c r="R138" s="243">
        <v>3.1532984990923754</v>
      </c>
      <c r="S138" s="243"/>
      <c r="T138" s="267">
        <v>1.3407934574474969</v>
      </c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/>
      <c r="K140" s="264" t="s">
        <v>154</v>
      </c>
      <c r="L140" s="264" t="s">
        <v>154</v>
      </c>
      <c r="M140" s="264" t="s">
        <v>154</v>
      </c>
      <c r="N140" s="265" t="s">
        <v>154</v>
      </c>
      <c r="O140" s="248"/>
      <c r="P140" s="263"/>
      <c r="Q140" s="264" t="s">
        <v>154</v>
      </c>
      <c r="R140" s="264" t="s">
        <v>154</v>
      </c>
      <c r="S140" s="264" t="s">
        <v>154</v>
      </c>
      <c r="T140" s="265" t="s">
        <v>154</v>
      </c>
    </row>
    <row r="141" spans="10:20" ht="15.75">
      <c r="J141" s="266"/>
      <c r="K141" s="243">
        <v>0.67948830483955858</v>
      </c>
      <c r="L141" s="243">
        <v>0.72824692174032035</v>
      </c>
      <c r="M141" s="243">
        <v>0.7357623207661963</v>
      </c>
      <c r="N141" s="267">
        <v>0.78646174728943408</v>
      </c>
      <c r="P141" s="266"/>
      <c r="Q141" s="243">
        <v>1.0734629026903202</v>
      </c>
      <c r="R141" s="243">
        <v>1.2322833919979554</v>
      </c>
      <c r="S141" s="243">
        <v>1.4105639919715873</v>
      </c>
      <c r="T141" s="267">
        <v>1.8070176467164709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 t="s">
        <v>155</v>
      </c>
      <c r="K143" s="264" t="s">
        <v>155</v>
      </c>
      <c r="L143" s="264" t="s">
        <v>155</v>
      </c>
      <c r="M143" s="264" t="s">
        <v>155</v>
      </c>
      <c r="N143" s="265" t="s">
        <v>155</v>
      </c>
      <c r="O143" s="248"/>
      <c r="P143" s="263" t="s">
        <v>155</v>
      </c>
      <c r="Q143" s="264" t="s">
        <v>155</v>
      </c>
      <c r="R143" s="264" t="s">
        <v>155</v>
      </c>
      <c r="S143" s="264" t="s">
        <v>155</v>
      </c>
      <c r="T143" s="265" t="s">
        <v>155</v>
      </c>
    </row>
    <row r="144" spans="10:20" ht="15.75">
      <c r="J144" s="266">
        <v>0.22333768792976155</v>
      </c>
      <c r="K144" s="243">
        <v>0.21963684742592385</v>
      </c>
      <c r="L144" s="243">
        <v>0.22379208311504398</v>
      </c>
      <c r="M144" s="243">
        <v>0.23432514156414516</v>
      </c>
      <c r="N144" s="267">
        <v>0.2502662329106653</v>
      </c>
      <c r="P144" s="266">
        <v>1.4567406195141173</v>
      </c>
      <c r="Q144" s="243">
        <v>1.5310771720842093</v>
      </c>
      <c r="R144" s="243">
        <v>1.6876646438903662</v>
      </c>
      <c r="S144" s="243">
        <v>1.8582721212107449</v>
      </c>
      <c r="T144" s="267">
        <v>2.2557048525467542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156</v>
      </c>
      <c r="K146" s="264" t="s">
        <v>156</v>
      </c>
      <c r="L146" s="264" t="s">
        <v>156</v>
      </c>
      <c r="M146" s="264" t="s">
        <v>156</v>
      </c>
      <c r="N146" s="265" t="s">
        <v>156</v>
      </c>
      <c r="O146" s="248"/>
      <c r="P146" s="263" t="s">
        <v>156</v>
      </c>
      <c r="Q146" s="264" t="s">
        <v>156</v>
      </c>
      <c r="R146" s="264" t="s">
        <v>156</v>
      </c>
      <c r="S146" s="264" t="s">
        <v>156</v>
      </c>
      <c r="T146" s="265" t="s">
        <v>156</v>
      </c>
    </row>
    <row r="147" spans="10:20" ht="15.75">
      <c r="J147" s="266">
        <v>0.55402797366844037</v>
      </c>
      <c r="K147" s="243">
        <v>0.54801108849692404</v>
      </c>
      <c r="L147" s="243">
        <v>0.5572862573211339</v>
      </c>
      <c r="M147" s="243">
        <v>0.58976156962564941</v>
      </c>
      <c r="N147" s="267">
        <v>0.63295961062681316</v>
      </c>
      <c r="P147" s="266">
        <v>1.4700317130525176</v>
      </c>
      <c r="Q147" s="243">
        <v>1.5480318552781789</v>
      </c>
      <c r="R147" s="243">
        <v>1.7042181188496803</v>
      </c>
      <c r="S147" s="243">
        <v>1.8570740668303214</v>
      </c>
      <c r="T147" s="267">
        <v>2.2304074860168499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157</v>
      </c>
      <c r="K149" s="264" t="s">
        <v>157</v>
      </c>
      <c r="L149" s="264" t="s">
        <v>157</v>
      </c>
      <c r="M149" s="264" t="s">
        <v>157</v>
      </c>
      <c r="N149" s="265" t="s">
        <v>157</v>
      </c>
      <c r="O149" s="248"/>
      <c r="P149" s="263" t="s">
        <v>157</v>
      </c>
      <c r="Q149" s="264" t="s">
        <v>157</v>
      </c>
      <c r="R149" s="264" t="s">
        <v>157</v>
      </c>
      <c r="S149" s="264" t="s">
        <v>157</v>
      </c>
      <c r="T149" s="265" t="s">
        <v>157</v>
      </c>
    </row>
    <row r="150" spans="10:20" ht="15.75">
      <c r="J150" s="266">
        <v>0.39453804816588761</v>
      </c>
      <c r="K150" s="243">
        <v>0.39040133895475027</v>
      </c>
      <c r="L150" s="243">
        <v>0.39592921067406578</v>
      </c>
      <c r="M150" s="243">
        <v>0.41865049639794066</v>
      </c>
      <c r="N150" s="267">
        <v>0.44841099148877939</v>
      </c>
      <c r="P150" s="266">
        <v>1.778672317347008</v>
      </c>
      <c r="Q150" s="243">
        <v>1.8570725735098577</v>
      </c>
      <c r="R150" s="243">
        <v>2.0108545961266633</v>
      </c>
      <c r="S150" s="243">
        <v>2.1472108141872499</v>
      </c>
      <c r="T150" s="267">
        <v>2.5011356340111548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158</v>
      </c>
      <c r="K152" s="237" t="s">
        <v>158</v>
      </c>
      <c r="L152" s="237" t="s">
        <v>158</v>
      </c>
      <c r="M152" s="237" t="s">
        <v>158</v>
      </c>
      <c r="N152" s="238" t="s">
        <v>158</v>
      </c>
      <c r="O152" s="248"/>
      <c r="P152" s="236" t="s">
        <v>158</v>
      </c>
      <c r="Q152" s="237" t="s">
        <v>158</v>
      </c>
      <c r="R152" s="237" t="s">
        <v>158</v>
      </c>
      <c r="S152" s="237" t="s">
        <v>158</v>
      </c>
      <c r="T152" s="238" t="s">
        <v>158</v>
      </c>
    </row>
    <row r="153" spans="10:20" ht="15.75">
      <c r="J153" s="266">
        <v>0.40737365033879536</v>
      </c>
      <c r="K153" s="243">
        <v>0.40089015788885329</v>
      </c>
      <c r="L153" s="243">
        <v>0.40628898453145623</v>
      </c>
      <c r="M153" s="243">
        <v>0.42886112792571801</v>
      </c>
      <c r="N153" s="267">
        <v>0.45436713090786551</v>
      </c>
      <c r="P153" s="266">
        <v>1.8574696093196927</v>
      </c>
      <c r="Q153" s="243">
        <v>1.9320341978692164</v>
      </c>
      <c r="R153" s="243">
        <v>2.0847613141742554</v>
      </c>
      <c r="S153" s="243">
        <v>2.2259955198964478</v>
      </c>
      <c r="T153" s="267">
        <v>2.5814340712651576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78" t="str">
        <f>"IJG Money Market Index [average returns] -as at "&amp; TEXT(Map!$N$16, " mmmm yyyy")</f>
        <v>IJG Money Market Index [average returns] -as at  February 2020</v>
      </c>
      <c r="C4" s="479"/>
      <c r="D4" s="479"/>
      <c r="E4" s="479"/>
      <c r="F4" s="479"/>
      <c r="G4" s="480"/>
      <c r="I4" s="481" t="str">
        <f>"IJG Money Market Index Performance [average returns, %] -as at "&amp; TEXT(Map!$N$16, " mmmm yyyy")</f>
        <v>IJG Money Market Index Performance [average returns, %] -as at  February 2020</v>
      </c>
      <c r="J4" s="482"/>
      <c r="K4" s="482"/>
      <c r="L4" s="482"/>
      <c r="M4" s="482"/>
      <c r="N4" s="482"/>
      <c r="O4" s="482"/>
      <c r="P4" s="483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211.88314045762272</v>
      </c>
      <c r="D6" s="290">
        <v>210.74257575925091</v>
      </c>
      <c r="E6" s="290">
        <v>208.30135053128961</v>
      </c>
      <c r="F6" s="290">
        <v>204.68887509740782</v>
      </c>
      <c r="G6" s="291">
        <v>197.30025802379541</v>
      </c>
      <c r="I6" s="292" t="s">
        <v>38</v>
      </c>
      <c r="J6" s="293">
        <v>0.54121227960826079</v>
      </c>
      <c r="K6" s="293">
        <v>1.7195231414474543</v>
      </c>
      <c r="L6" s="293">
        <v>3.5147319837442348</v>
      </c>
      <c r="M6" s="293">
        <v>7.391213057647672</v>
      </c>
      <c r="N6" s="293">
        <v>1.126797508031685</v>
      </c>
      <c r="O6" s="293">
        <v>7.8100065905363669</v>
      </c>
      <c r="P6" s="294">
        <v>7.569206346561641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180.8780382628176</v>
      </c>
      <c r="D8" s="290">
        <v>180.09643976003559</v>
      </c>
      <c r="E8" s="290">
        <v>178.42672371066337</v>
      </c>
      <c r="F8" s="290">
        <v>175.99953231518012</v>
      </c>
      <c r="G8" s="291">
        <v>171.01006379865711</v>
      </c>
      <c r="I8" s="292" t="s">
        <v>39</v>
      </c>
      <c r="J8" s="293">
        <v>0.43398886942096482</v>
      </c>
      <c r="K8" s="293">
        <v>1.373849444284625</v>
      </c>
      <c r="L8" s="293">
        <v>2.7718857450717893</v>
      </c>
      <c r="M8" s="293">
        <v>5.7704056971634055</v>
      </c>
      <c r="N8" s="293">
        <v>0.90247660062392487</v>
      </c>
      <c r="O8" s="293">
        <v>5.764228792236592</v>
      </c>
      <c r="P8" s="294">
        <v>5.5650721289841609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203.87008766553393</v>
      </c>
      <c r="D10" s="290">
        <v>202.80475537622021</v>
      </c>
      <c r="E10" s="290">
        <v>200.53336021696043</v>
      </c>
      <c r="F10" s="290">
        <v>197.19119087566443</v>
      </c>
      <c r="G10" s="291">
        <v>190.2944181979486</v>
      </c>
      <c r="I10" s="292" t="s">
        <v>40</v>
      </c>
      <c r="J10" s="293">
        <v>0.52529946220316592</v>
      </c>
      <c r="K10" s="293">
        <v>1.6639263636551327</v>
      </c>
      <c r="L10" s="293">
        <v>3.3870157993420413</v>
      </c>
      <c r="M10" s="293">
        <v>7.1340345114398573</v>
      </c>
      <c r="N10" s="293">
        <v>1.0920761676287416</v>
      </c>
      <c r="O10" s="293">
        <v>7.3578322547960262</v>
      </c>
      <c r="P10" s="294">
        <v>8.1034648521938202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212.41595287821153</v>
      </c>
      <c r="D12" s="290">
        <v>211.26071215464717</v>
      </c>
      <c r="E12" s="290">
        <v>208.80299576980073</v>
      </c>
      <c r="F12" s="290">
        <v>205.14788416146772</v>
      </c>
      <c r="G12" s="291">
        <v>197.67979423170226</v>
      </c>
      <c r="I12" s="292" t="s">
        <v>41</v>
      </c>
      <c r="J12" s="293">
        <v>0.54683178513508235</v>
      </c>
      <c r="K12" s="293">
        <v>1.7303186168813323</v>
      </c>
      <c r="L12" s="293">
        <v>3.5428436156929921</v>
      </c>
      <c r="M12" s="293">
        <v>7.4545598875102481</v>
      </c>
      <c r="N12" s="293">
        <v>1.135042276935061</v>
      </c>
      <c r="O12" s="293">
        <v>8.8333586586996091</v>
      </c>
      <c r="P12" s="294">
        <v>8.0538163320603253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221.57194802768814</v>
      </c>
      <c r="D14" s="290">
        <v>220.25126634764587</v>
      </c>
      <c r="E14" s="290">
        <v>217.41923762651396</v>
      </c>
      <c r="F14" s="290">
        <v>213.25439984606831</v>
      </c>
      <c r="G14" s="291">
        <v>204.92862960311248</v>
      </c>
      <c r="I14" s="292" t="s">
        <v>53</v>
      </c>
      <c r="J14" s="293">
        <v>0.59962501098980159</v>
      </c>
      <c r="K14" s="293">
        <v>1.910001362578484</v>
      </c>
      <c r="L14" s="293">
        <v>3.9002938216625926</v>
      </c>
      <c r="M14" s="293">
        <v>8.1215194074195196</v>
      </c>
      <c r="N14" s="293">
        <v>1.2500445990739406</v>
      </c>
      <c r="O14" s="293">
        <v>9.3193193605153333</v>
      </c>
      <c r="P14" s="294">
        <v>8.5425586215754468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212.16238579146111</v>
      </c>
      <c r="D16" s="290">
        <v>210.96989656151754</v>
      </c>
      <c r="E16" s="290">
        <v>208.41676444347473</v>
      </c>
      <c r="F16" s="290">
        <v>204.66342091623804</v>
      </c>
      <c r="G16" s="291">
        <v>197.09972642084307</v>
      </c>
      <c r="I16" s="292" t="s">
        <v>54</v>
      </c>
      <c r="J16" s="293">
        <v>0.56524141566132169</v>
      </c>
      <c r="K16" s="293">
        <v>1.7971785321531764</v>
      </c>
      <c r="L16" s="293">
        <v>3.6640474598009121</v>
      </c>
      <c r="M16" s="293">
        <v>7.6421513333085889</v>
      </c>
      <c r="N16" s="293">
        <v>1.1772822410698769</v>
      </c>
      <c r="O16" s="293">
        <v>6.8873595571363078</v>
      </c>
      <c r="P16" s="294">
        <v>7.1913334009222174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212.92649002769443</v>
      </c>
      <c r="D18" s="290">
        <v>211.68338546737539</v>
      </c>
      <c r="E18" s="290">
        <v>209.1337601878092</v>
      </c>
      <c r="F18" s="290">
        <v>205.43791660706586</v>
      </c>
      <c r="G18" s="291">
        <v>197.82251430971269</v>
      </c>
      <c r="I18" s="292" t="s">
        <v>43</v>
      </c>
      <c r="J18" s="293">
        <v>0.58724710849384909</v>
      </c>
      <c r="K18" s="293">
        <v>1.8135426037762858</v>
      </c>
      <c r="L18" s="293">
        <v>3.6451758975689419</v>
      </c>
      <c r="M18" s="293">
        <v>7.635114623169148</v>
      </c>
      <c r="N18" s="293">
        <v>1.2044943926802221</v>
      </c>
      <c r="O18" s="293">
        <v>7.9661075975502094</v>
      </c>
      <c r="P18" s="294">
        <v>7.7007824522148827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218.36597140621203</v>
      </c>
      <c r="D20" s="290">
        <v>217.10827541426818</v>
      </c>
      <c r="E20" s="290">
        <v>214.45027895650705</v>
      </c>
      <c r="F20" s="290">
        <v>210.52266155001857</v>
      </c>
      <c r="G20" s="291">
        <v>202.43709818078699</v>
      </c>
      <c r="I20" s="292" t="s">
        <v>44</v>
      </c>
      <c r="J20" s="293">
        <v>0.57929435879124913</v>
      </c>
      <c r="K20" s="293">
        <v>1.825920893532218</v>
      </c>
      <c r="L20" s="293">
        <v>3.7256368499454684</v>
      </c>
      <c r="M20" s="293">
        <v>7.8685544144678987</v>
      </c>
      <c r="N20" s="293">
        <v>1.2001580825531155</v>
      </c>
      <c r="O20" s="293">
        <v>8.2551004810841313</v>
      </c>
      <c r="P20" s="294">
        <v>8.0051316833369857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217.46316048392521</v>
      </c>
      <c r="D22" s="290">
        <v>216.35749236263294</v>
      </c>
      <c r="E22" s="290">
        <v>213.95854055334723</v>
      </c>
      <c r="F22" s="290">
        <v>210.35244750753552</v>
      </c>
      <c r="G22" s="291">
        <v>202.87275586527585</v>
      </c>
      <c r="I22" s="292" t="s">
        <v>45</v>
      </c>
      <c r="J22" s="293">
        <v>0.5110375930217792</v>
      </c>
      <c r="K22" s="293">
        <v>1.6379902019868942</v>
      </c>
      <c r="L22" s="293">
        <v>3.3803804332416698</v>
      </c>
      <c r="M22" s="293">
        <v>7.1918994526493085</v>
      </c>
      <c r="N22" s="293">
        <v>1.0694290541026996</v>
      </c>
      <c r="O22" s="293">
        <v>7.9379353642050177</v>
      </c>
      <c r="P22" s="294">
        <v>7.7375560003547283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211.75216755562062</v>
      </c>
      <c r="D24" s="301">
        <v>210.64570361673668</v>
      </c>
      <c r="E24" s="301">
        <v>208.28181577254648</v>
      </c>
      <c r="F24" s="301">
        <v>204.77001934381735</v>
      </c>
      <c r="G24" s="302">
        <v>197.50954722610857</v>
      </c>
      <c r="I24" s="303" t="s">
        <v>55</v>
      </c>
      <c r="J24" s="304">
        <v>0.52527249304694656</v>
      </c>
      <c r="K24" s="304">
        <v>1.6661808762335362</v>
      </c>
      <c r="L24" s="304">
        <v>3.409751209760814</v>
      </c>
      <c r="M24" s="304">
        <v>7.2111047438163212</v>
      </c>
      <c r="N24" s="304">
        <v>1.092899851619511</v>
      </c>
      <c r="O24" s="304">
        <v>7.730300890985764</v>
      </c>
      <c r="P24" s="305">
        <v>7.506838742138644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February 2020</v>
      </c>
      <c r="C27" s="308"/>
      <c r="D27" s="308"/>
      <c r="E27" s="308"/>
      <c r="F27" s="308"/>
      <c r="G27" s="309"/>
      <c r="I27" s="481" t="str">
        <f>"IJG Money Market Index Performance [single returns, %] -as at "&amp; TEXT(Map!$N$16, " mmmm yyyy")</f>
        <v>IJG Money Market Index Performance [single returns, %] -as at  February 2020</v>
      </c>
      <c r="J27" s="482"/>
      <c r="K27" s="482"/>
      <c r="L27" s="482"/>
      <c r="M27" s="482"/>
      <c r="N27" s="482"/>
      <c r="O27" s="482"/>
      <c r="P27" s="483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210.21529086762322</v>
      </c>
      <c r="D29" s="290">
        <v>209.11742072971725</v>
      </c>
      <c r="E29" s="290">
        <v>206.70110603429424</v>
      </c>
      <c r="F29" s="290">
        <v>203.35813806583937</v>
      </c>
      <c r="G29" s="291">
        <v>196.30508028903904</v>
      </c>
      <c r="I29" s="314" t="s">
        <v>38</v>
      </c>
      <c r="J29" s="293">
        <v>0.5250017593345202</v>
      </c>
      <c r="K29" s="293">
        <v>1.7001287031071399</v>
      </c>
      <c r="L29" s="293">
        <v>3.3719588834766778</v>
      </c>
      <c r="M29" s="293">
        <v>7.0860166013547943</v>
      </c>
      <c r="N29" s="293">
        <v>1.1052403402548094</v>
      </c>
      <c r="O29" s="293">
        <v>7.5919972154088633</v>
      </c>
      <c r="P29" s="294">
        <v>7.6011676245589355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180.8780382628176</v>
      </c>
      <c r="D31" s="290">
        <v>180.09643976003559</v>
      </c>
      <c r="E31" s="290">
        <v>178.42672371066337</v>
      </c>
      <c r="F31" s="290">
        <v>175.99953231518012</v>
      </c>
      <c r="G31" s="291">
        <v>171.01006379865711</v>
      </c>
      <c r="I31" s="314" t="s">
        <v>39</v>
      </c>
      <c r="J31" s="293">
        <v>0.43398886942096482</v>
      </c>
      <c r="K31" s="293">
        <v>1.373849444284625</v>
      </c>
      <c r="L31" s="293">
        <v>2.7718857450717893</v>
      </c>
      <c r="M31" s="293">
        <v>5.7704056971634055</v>
      </c>
      <c r="N31" s="293">
        <v>0.90247660062392487</v>
      </c>
      <c r="O31" s="293">
        <v>5.764228792236592</v>
      </c>
      <c r="P31" s="294">
        <v>5.5650721289841609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202.86924564128748</v>
      </c>
      <c r="D33" s="290">
        <v>201.82197910572577</v>
      </c>
      <c r="E33" s="290">
        <v>199.57088606623438</v>
      </c>
      <c r="F33" s="290">
        <v>196.28645124721245</v>
      </c>
      <c r="G33" s="291">
        <v>189.48017530313999</v>
      </c>
      <c r="I33" s="314" t="s">
        <v>40</v>
      </c>
      <c r="J33" s="293">
        <v>0.51890608753424328</v>
      </c>
      <c r="K33" s="293">
        <v>1.6527258259295463</v>
      </c>
      <c r="L33" s="293">
        <v>3.3536672308494442</v>
      </c>
      <c r="M33" s="293">
        <v>7.0662117114505429</v>
      </c>
      <c r="N33" s="293">
        <v>1.084131537653632</v>
      </c>
      <c r="O33" s="293">
        <v>7.3089191305408807</v>
      </c>
      <c r="P33" s="294">
        <v>7.1910851201451909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210.91181391404132</v>
      </c>
      <c r="D35" s="290">
        <v>209.75858553576171</v>
      </c>
      <c r="E35" s="290">
        <v>207.31334876998673</v>
      </c>
      <c r="F35" s="290">
        <v>203.81617249967238</v>
      </c>
      <c r="G35" s="291">
        <v>196.5082481532738</v>
      </c>
      <c r="I35" s="314" t="s">
        <v>41</v>
      </c>
      <c r="J35" s="293">
        <v>0.54978840333712586</v>
      </c>
      <c r="K35" s="293">
        <v>1.7357614284872147</v>
      </c>
      <c r="L35" s="293">
        <v>3.4813927311780679</v>
      </c>
      <c r="M35" s="293">
        <v>7.3297512425702038</v>
      </c>
      <c r="N35" s="293">
        <v>1.1437842051104319</v>
      </c>
      <c r="O35" s="293">
        <v>7.680627008042662</v>
      </c>
      <c r="P35" s="294">
        <v>7.659198283726476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220.07706601428112</v>
      </c>
      <c r="D37" s="290">
        <v>218.8098926658017</v>
      </c>
      <c r="E37" s="290">
        <v>216.11366952894525</v>
      </c>
      <c r="F37" s="290">
        <v>212.23984909944645</v>
      </c>
      <c r="G37" s="291">
        <v>204.14657391422196</v>
      </c>
      <c r="I37" s="314" t="s">
        <v>53</v>
      </c>
      <c r="J37" s="293">
        <v>0.57912068464602839</v>
      </c>
      <c r="K37" s="293">
        <v>1.8339406729684038</v>
      </c>
      <c r="L37" s="293">
        <v>3.692622732294959</v>
      </c>
      <c r="M37" s="293">
        <v>7.80345797365809</v>
      </c>
      <c r="N37" s="293">
        <v>1.2045355645898592</v>
      </c>
      <c r="O37" s="293">
        <v>8.2013467881435034</v>
      </c>
      <c r="P37" s="294">
        <v>8.2089275887205826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211.09296029654942</v>
      </c>
      <c r="D39" s="290">
        <v>209.93697102933749</v>
      </c>
      <c r="E39" s="290">
        <v>207.47376199544172</v>
      </c>
      <c r="F39" s="290">
        <v>203.92468538888642</v>
      </c>
      <c r="G39" s="291">
        <v>196.5295908546527</v>
      </c>
      <c r="I39" s="314" t="s">
        <v>56</v>
      </c>
      <c r="J39" s="293">
        <v>0.5506363464920172</v>
      </c>
      <c r="K39" s="293">
        <v>1.7444125301912639</v>
      </c>
      <c r="L39" s="293">
        <v>3.5151580074737065</v>
      </c>
      <c r="M39" s="293">
        <v>7.4102680306638247</v>
      </c>
      <c r="N39" s="293">
        <v>1.1458644260052164</v>
      </c>
      <c r="O39" s="293">
        <v>7.7222256509749787</v>
      </c>
      <c r="P39" s="294">
        <v>7.6873005436674635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212.1048494213201</v>
      </c>
      <c r="D41" s="290">
        <v>210.84624506612857</v>
      </c>
      <c r="E41" s="290">
        <v>208.21451896281548</v>
      </c>
      <c r="F41" s="290">
        <v>204.58982759194225</v>
      </c>
      <c r="G41" s="291">
        <v>197.08397639394204</v>
      </c>
      <c r="I41" s="314" t="s">
        <v>43</v>
      </c>
      <c r="J41" s="293">
        <v>0.59692993574382847</v>
      </c>
      <c r="K41" s="293">
        <v>1.868424199178631</v>
      </c>
      <c r="L41" s="293">
        <v>3.6732138238889656</v>
      </c>
      <c r="M41" s="293">
        <v>7.6215597544843083</v>
      </c>
      <c r="N41" s="293">
        <v>1.2418977489115912</v>
      </c>
      <c r="O41" s="293">
        <v>7.9249055569386773</v>
      </c>
      <c r="P41" s="294">
        <v>7.7413792130013537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216.87031951557987</v>
      </c>
      <c r="D43" s="290">
        <v>215.58648086919618</v>
      </c>
      <c r="E43" s="290">
        <v>212.88744053254626</v>
      </c>
      <c r="F43" s="290">
        <v>209.13160331500421</v>
      </c>
      <c r="G43" s="291">
        <v>201.29632676429901</v>
      </c>
      <c r="I43" s="314" t="s">
        <v>44</v>
      </c>
      <c r="J43" s="293">
        <v>0.59550981175049422</v>
      </c>
      <c r="K43" s="293">
        <v>1.8708849019323459</v>
      </c>
      <c r="L43" s="293">
        <v>3.7004049497575187</v>
      </c>
      <c r="M43" s="293">
        <v>7.7368489537897434</v>
      </c>
      <c r="N43" s="293">
        <v>1.2352005661007137</v>
      </c>
      <c r="O43" s="293">
        <v>8.1337293104109634</v>
      </c>
      <c r="P43" s="294">
        <v>8.0539226598034031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213.75325644702437</v>
      </c>
      <c r="D45" s="290">
        <v>212.75300084614759</v>
      </c>
      <c r="E45" s="290">
        <v>210.35188442862409</v>
      </c>
      <c r="F45" s="290">
        <v>207.27388175520429</v>
      </c>
      <c r="G45" s="291">
        <v>200.56408480303713</v>
      </c>
      <c r="I45" s="314" t="s">
        <v>45</v>
      </c>
      <c r="J45" s="293">
        <v>0.47014876260200733</v>
      </c>
      <c r="K45" s="293">
        <v>1.6169914653435979</v>
      </c>
      <c r="L45" s="293">
        <v>3.1259966943024686</v>
      </c>
      <c r="M45" s="293">
        <v>6.5760386047878816</v>
      </c>
      <c r="N45" s="293">
        <v>1.0205928776235051</v>
      </c>
      <c r="O45" s="293">
        <v>7.5287408089678154</v>
      </c>
      <c r="P45" s="294">
        <v>7.7175692205424751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211.75216755562062</v>
      </c>
      <c r="D47" s="301">
        <v>210.64570361673668</v>
      </c>
      <c r="E47" s="301">
        <v>208.28181577254648</v>
      </c>
      <c r="F47" s="301">
        <v>204.77001934381735</v>
      </c>
      <c r="G47" s="302">
        <v>197.50954722610857</v>
      </c>
      <c r="I47" s="318" t="s">
        <v>57</v>
      </c>
      <c r="J47" s="304">
        <v>0.52527249304694656</v>
      </c>
      <c r="K47" s="304">
        <v>1.6661808762335362</v>
      </c>
      <c r="L47" s="304">
        <v>3.409751209760814</v>
      </c>
      <c r="M47" s="304">
        <v>7.2111047438163212</v>
      </c>
      <c r="N47" s="304">
        <v>1.092899851619511</v>
      </c>
      <c r="O47" s="304">
        <v>7.730300890985764</v>
      </c>
      <c r="P47" s="305">
        <v>7.506838742138644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February 2020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5.653619446420528</v>
      </c>
      <c r="D56" s="290">
        <v>5.653619446420528</v>
      </c>
      <c r="E56" s="290">
        <v>5.6953637946660729</v>
      </c>
      <c r="F56" s="290">
        <v>5.8011675437442429</v>
      </c>
      <c r="G56" s="291">
        <v>5.9071516638371335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2.6940359522864545</v>
      </c>
      <c r="D58" s="290">
        <v>2.6940359522864545</v>
      </c>
      <c r="E58" s="290">
        <v>2.7139277713315919</v>
      </c>
      <c r="F58" s="290">
        <v>2.7643448725540227</v>
      </c>
      <c r="G58" s="291">
        <v>2.8148479233178056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26.780380001637109</v>
      </c>
      <c r="D60" s="290">
        <v>26.780380001637109</v>
      </c>
      <c r="E60" s="290">
        <v>26.978116959267712</v>
      </c>
      <c r="F60" s="290">
        <v>27.479294060550181</v>
      </c>
      <c r="G60" s="291">
        <v>27.981325553317831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5.6070915852205259</v>
      </c>
      <c r="D62" s="290">
        <v>5.6070915852205259</v>
      </c>
      <c r="E62" s="290">
        <v>5.6484923880153266</v>
      </c>
      <c r="F62" s="290">
        <v>5.7534253989410269</v>
      </c>
      <c r="G62" s="291">
        <v>5.2310554045917774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13.145514716461454</v>
      </c>
      <c r="D64" s="290">
        <v>13.145514716461454</v>
      </c>
      <c r="E64" s="290">
        <v>13.242576598569267</v>
      </c>
      <c r="F64" s="290">
        <v>13.48858621307285</v>
      </c>
      <c r="G64" s="291">
        <v>13.330353027248714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31.119358297973914</v>
      </c>
      <c r="D66" s="301">
        <v>31.119358297973914</v>
      </c>
      <c r="E66" s="301">
        <v>30.721522488150026</v>
      </c>
      <c r="F66" s="301">
        <v>29.713181911137671</v>
      </c>
      <c r="G66" s="302">
        <v>29.735266427686728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February 2020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2.6006649453534432</v>
      </c>
      <c r="D74" s="290">
        <v>2.6006649453534432</v>
      </c>
      <c r="E74" s="290">
        <v>2.6006649453534432</v>
      </c>
      <c r="F74" s="290">
        <v>2.6006649453534432</v>
      </c>
      <c r="G74" s="291">
        <v>2.6006649453534432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2.4515727165806735</v>
      </c>
      <c r="D76" s="290">
        <v>2.4515727165806735</v>
      </c>
      <c r="E76" s="290">
        <v>2.4515727165806735</v>
      </c>
      <c r="F76" s="290">
        <v>2.4515727165806735</v>
      </c>
      <c r="G76" s="291">
        <v>2.4515727165806735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48.51712176963256</v>
      </c>
      <c r="D78" s="290">
        <v>48.51712176963256</v>
      </c>
      <c r="E78" s="290">
        <v>48.51712176963256</v>
      </c>
      <c r="F78" s="290">
        <v>48.51712176963256</v>
      </c>
      <c r="G78" s="291">
        <v>48.51712176963256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2.5792621292014415</v>
      </c>
      <c r="D80" s="290">
        <v>2.5792621292014415</v>
      </c>
      <c r="E80" s="290">
        <v>2.5792621292014415</v>
      </c>
      <c r="F80" s="290">
        <v>2.5792621292014415</v>
      </c>
      <c r="G80" s="291">
        <v>2.5792621292014415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11.962418391979924</v>
      </c>
      <c r="D82" s="290">
        <v>11.962418391979924</v>
      </c>
      <c r="E82" s="290">
        <v>11.962418391979924</v>
      </c>
      <c r="F82" s="290">
        <v>11.962418391979924</v>
      </c>
      <c r="G82" s="291">
        <v>11.962418391979924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56.377904116496076</v>
      </c>
      <c r="D84" s="290">
        <v>56.377904116496076</v>
      </c>
      <c r="E84" s="290">
        <v>56.377904116496076</v>
      </c>
      <c r="F84" s="290">
        <v>56.377904116496076</v>
      </c>
      <c r="G84" s="291">
        <v>56.377904116496076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124.6389440692441</v>
      </c>
      <c r="D86" s="301">
        <v>124.6389440692441</v>
      </c>
      <c r="E86" s="301">
        <v>124.6389440692441</v>
      </c>
      <c r="F86" s="301">
        <v>124.6389440692441</v>
      </c>
      <c r="G86" s="302">
        <v>124.6389440692441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1" t="s">
        <v>46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 t="s">
        <v>8</v>
      </c>
      <c r="P2" s="437" t="s">
        <v>8</v>
      </c>
      <c r="Q2" s="437"/>
      <c r="R2" s="61"/>
    </row>
    <row r="3" spans="2:18" ht="14.25" thickBot="1"/>
    <row r="4" spans="2:18" ht="15" customHeight="1" thickBot="1">
      <c r="B4" s="484" t="str">
        <f>"IJG Money Market Index [average returns] - "&amp; TEXT(Map!$N$16, " mmmm yyyy")</f>
        <v>IJG Money Market Index [average returns] -  February 2020</v>
      </c>
      <c r="C4" s="485"/>
      <c r="D4" s="485"/>
      <c r="E4" s="485"/>
      <c r="F4" s="485"/>
      <c r="G4" s="486"/>
      <c r="H4" s="68"/>
      <c r="I4" s="487" t="str">
        <f>"IJG Money Market Index Performance [average returns, %] - "&amp; TEXT(Map!$N$16, " mmmm yyyy")</f>
        <v>IJG Money Market Index Performance [average returns, %] -  February 2020</v>
      </c>
      <c r="J4" s="488"/>
      <c r="K4" s="488"/>
      <c r="L4" s="488"/>
      <c r="M4" s="488"/>
      <c r="N4" s="488"/>
      <c r="O4" s="488"/>
      <c r="P4" s="488"/>
      <c r="Q4" s="489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148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496.37390089945097</v>
      </c>
      <c r="D7" s="337">
        <v>493.39391160881576</v>
      </c>
      <c r="E7" s="337">
        <v>487.48220225882665</v>
      </c>
      <c r="F7" s="337">
        <v>478.6641636709673</v>
      </c>
      <c r="G7" s="338">
        <v>460.93243160024122</v>
      </c>
      <c r="H7" s="167"/>
      <c r="I7" s="187" t="s">
        <v>38</v>
      </c>
      <c r="J7" s="337">
        <v>0.60397771851670168</v>
      </c>
      <c r="K7" s="337">
        <v>1.8240047737995813</v>
      </c>
      <c r="L7" s="337">
        <v>3.6998251744321697</v>
      </c>
      <c r="M7" s="337">
        <v>7.6890812773069417</v>
      </c>
      <c r="N7" s="337">
        <v>1.2117115207322726</v>
      </c>
      <c r="O7" s="337">
        <v>7.9889079444821709</v>
      </c>
      <c r="P7" s="337">
        <v>7.6950101485377509</v>
      </c>
      <c r="Q7" s="338">
        <v>6.8243021345457011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379.15902306242288</v>
      </c>
      <c r="D9" s="337">
        <v>377.41600800683</v>
      </c>
      <c r="E9" s="337">
        <v>374.02547701370639</v>
      </c>
      <c r="F9" s="337">
        <v>368.96869740441485</v>
      </c>
      <c r="G9" s="338">
        <v>358.71683053384771</v>
      </c>
      <c r="H9" s="167"/>
      <c r="I9" s="187" t="s">
        <v>39</v>
      </c>
      <c r="J9" s="337">
        <v>0.46182859725476533</v>
      </c>
      <c r="K9" s="337">
        <v>1.3725123993434174</v>
      </c>
      <c r="L9" s="337">
        <v>2.7618401587164332</v>
      </c>
      <c r="M9" s="337">
        <v>5.6986990262354764</v>
      </c>
      <c r="N9" s="337">
        <v>0.91360342068926848</v>
      </c>
      <c r="O9" s="337">
        <v>5.6169409273383986</v>
      </c>
      <c r="P9" s="337">
        <v>5.3067887819938875</v>
      </c>
      <c r="Q9" s="338">
        <v>5.0813765660387755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484.13476264388913</v>
      </c>
      <c r="D11" s="337">
        <v>481.13608298287096</v>
      </c>
      <c r="E11" s="337">
        <v>475.32364185915719</v>
      </c>
      <c r="F11" s="337">
        <v>466.98386898215404</v>
      </c>
      <c r="G11" s="338">
        <v>449.94226567954684</v>
      </c>
      <c r="H11" s="167"/>
      <c r="I11" s="187" t="s">
        <v>43</v>
      </c>
      <c r="J11" s="337">
        <v>0.62324979711092521</v>
      </c>
      <c r="K11" s="337">
        <v>1.8537097692571169</v>
      </c>
      <c r="L11" s="337">
        <v>3.6726950973954287</v>
      </c>
      <c r="M11" s="337">
        <v>7.5993076384369918</v>
      </c>
      <c r="N11" s="337">
        <v>1.2437827711522464</v>
      </c>
      <c r="O11" s="337">
        <v>7.920363926206031</v>
      </c>
      <c r="P11" s="337">
        <v>7.6979437002432149</v>
      </c>
      <c r="Q11" s="338">
        <v>6.7937967141828093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507.89175808464739</v>
      </c>
      <c r="D13" s="337">
        <v>504.81456137793305</v>
      </c>
      <c r="E13" s="337">
        <v>498.76246646857527</v>
      </c>
      <c r="F13" s="337">
        <v>489.7382827555121</v>
      </c>
      <c r="G13" s="338">
        <v>471.25402163394062</v>
      </c>
      <c r="H13" s="167"/>
      <c r="I13" s="187" t="s">
        <v>44</v>
      </c>
      <c r="J13" s="337">
        <v>0.60956971968377793</v>
      </c>
      <c r="K13" s="337">
        <v>1.8303886578938</v>
      </c>
      <c r="L13" s="337">
        <v>3.7067707321132293</v>
      </c>
      <c r="M13" s="337">
        <v>7.7745196367079661</v>
      </c>
      <c r="N13" s="337">
        <v>1.219613112964657</v>
      </c>
      <c r="O13" s="337">
        <v>8.1693779162481874</v>
      </c>
      <c r="P13" s="337">
        <v>7.9797906786817085</v>
      </c>
      <c r="Q13" s="338">
        <v>7.0384494066691561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536.56163945730304</v>
      </c>
      <c r="D15" s="337">
        <v>533.21790178179879</v>
      </c>
      <c r="E15" s="337">
        <v>526.51797265588061</v>
      </c>
      <c r="F15" s="337">
        <v>516.46107915477967</v>
      </c>
      <c r="G15" s="338">
        <v>496.44532018781206</v>
      </c>
      <c r="H15" s="167"/>
      <c r="I15" s="187" t="s">
        <v>45</v>
      </c>
      <c r="J15" s="337">
        <v>0.62708653710441542</v>
      </c>
      <c r="K15" s="337">
        <v>1.9075639053230731</v>
      </c>
      <c r="L15" s="337">
        <v>3.8919796890443781</v>
      </c>
      <c r="M15" s="337">
        <v>8.080712545404678</v>
      </c>
      <c r="N15" s="337">
        <v>1.2632304649189185</v>
      </c>
      <c r="O15" s="337">
        <v>8.4298881099237999</v>
      </c>
      <c r="P15" s="337">
        <v>8.0948191517373314</v>
      </c>
      <c r="Q15" s="338">
        <v>7.1217878449706173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4" t="str">
        <f>"IJG Money Market Index Weights [%] - "&amp; TEXT(Map!$N$16, " mmmm yyyy")</f>
        <v>IJG Money Market Index Weights [%] -  February 2020</v>
      </c>
      <c r="C19" s="485"/>
      <c r="D19" s="485"/>
      <c r="E19" s="485"/>
      <c r="F19" s="485"/>
      <c r="G19" s="486"/>
      <c r="I19" s="484" t="str">
        <f>"IJG Money Market Index Performance [single-month returns, %] - "&amp; TEXT(Map!$N$16, " mmmm yyyy")</f>
        <v>IJG Money Market Index Performance [single-month returns, %] -  February 2020</v>
      </c>
      <c r="J19" s="485"/>
      <c r="K19" s="485"/>
      <c r="L19" s="485"/>
      <c r="M19" s="485"/>
      <c r="N19" s="485"/>
      <c r="O19" s="485"/>
      <c r="P19" s="485"/>
      <c r="Q19" s="486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148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0.59617719846452033</v>
      </c>
      <c r="K22" s="337">
        <v>1.8186892021904599</v>
      </c>
      <c r="L22" s="337">
        <v>3.6148912008690859</v>
      </c>
      <c r="M22" s="337">
        <v>7.498297347770233</v>
      </c>
      <c r="N22" s="337">
        <v>1.2050712766515703</v>
      </c>
      <c r="O22" s="337">
        <v>7.8351432400656895</v>
      </c>
      <c r="P22" s="337">
        <v>7.7527134199006031</v>
      </c>
      <c r="Q22" s="338">
        <v>6.8164552368579656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11.300503868831079</v>
      </c>
      <c r="D24" s="337">
        <v>11.300503868831079</v>
      </c>
      <c r="E24" s="337">
        <v>9.6165933375235699</v>
      </c>
      <c r="F24" s="337">
        <v>9.6737603360651701</v>
      </c>
      <c r="G24" s="338">
        <v>10.077955953404274</v>
      </c>
      <c r="H24" s="167"/>
      <c r="I24" s="172" t="s">
        <v>39</v>
      </c>
      <c r="J24" s="337">
        <v>0.46182859725476533</v>
      </c>
      <c r="K24" s="337">
        <v>1.3725123993434174</v>
      </c>
      <c r="L24" s="337">
        <v>2.7618401587164332</v>
      </c>
      <c r="M24" s="337">
        <v>5.6986990262354764</v>
      </c>
      <c r="N24" s="337">
        <v>0.91360342068926848</v>
      </c>
      <c r="O24" s="337">
        <v>5.6169409273383986</v>
      </c>
      <c r="P24" s="337">
        <v>5.3067887819938875</v>
      </c>
      <c r="Q24" s="338">
        <v>5.0813765660387755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21.914822317555107</v>
      </c>
      <c r="D26" s="337">
        <v>21.914822317555107</v>
      </c>
      <c r="E26" s="337">
        <v>22.54556882463859</v>
      </c>
      <c r="F26" s="337">
        <v>22.679593676775006</v>
      </c>
      <c r="G26" s="338">
        <v>22.931101033155159</v>
      </c>
      <c r="H26" s="167"/>
      <c r="I26" s="172" t="s">
        <v>43</v>
      </c>
      <c r="J26" s="337">
        <v>0.61563301650644497</v>
      </c>
      <c r="K26" s="337">
        <v>1.881425344349541</v>
      </c>
      <c r="L26" s="337">
        <v>3.6954994067964764</v>
      </c>
      <c r="M26" s="337">
        <v>7.5870665111728242</v>
      </c>
      <c r="N26" s="337">
        <v>1.2488120878115128</v>
      </c>
      <c r="O26" s="337">
        <v>7.8881418609347609</v>
      </c>
      <c r="P26" s="337">
        <v>7.7245025272713708</v>
      </c>
      <c r="Q26" s="338">
        <v>6.7971357699369683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51.784673813613821</v>
      </c>
      <c r="D28" s="337">
        <v>51.784673813613821</v>
      </c>
      <c r="E28" s="337">
        <v>52.837837837837832</v>
      </c>
      <c r="F28" s="337">
        <v>52.646645987159815</v>
      </c>
      <c r="G28" s="338">
        <v>51.990943013440571</v>
      </c>
      <c r="H28" s="167"/>
      <c r="I28" s="172" t="s">
        <v>44</v>
      </c>
      <c r="J28" s="337">
        <v>0.62053913048207843</v>
      </c>
      <c r="K28" s="337">
        <v>1.8776665263217751</v>
      </c>
      <c r="L28" s="337">
        <v>3.7135771982612642</v>
      </c>
      <c r="M28" s="337">
        <v>7.6740474172289019</v>
      </c>
      <c r="N28" s="337">
        <v>1.2503079601720701</v>
      </c>
      <c r="O28" s="337">
        <v>8.0595338629309676</v>
      </c>
      <c r="P28" s="337">
        <v>8.0216834148659331</v>
      </c>
      <c r="Q28" s="338">
        <v>7.0405387642784145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0.61052863945971758</v>
      </c>
      <c r="K30" s="337">
        <v>1.8759419283039147</v>
      </c>
      <c r="L30" s="337">
        <v>3.737514528547381</v>
      </c>
      <c r="M30" s="337">
        <v>7.7896946101283948</v>
      </c>
      <c r="N30" s="337">
        <v>1.2391694300693423</v>
      </c>
      <c r="O30" s="337">
        <v>8.2123143722285352</v>
      </c>
      <c r="P30" s="337">
        <v>8.1874504190102328</v>
      </c>
      <c r="Q30" s="338">
        <v>7.1124865483623401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4" t="str">
        <f>"IJG Money Market Index [single-month returns] - "&amp; TEXT(Map!$N$16, " mmmm yyyy")</f>
        <v>IJG Money Market Index [single-month returns] -  February 2020</v>
      </c>
      <c r="C32" s="485"/>
      <c r="D32" s="485"/>
      <c r="E32" s="485"/>
      <c r="F32" s="485"/>
      <c r="G32" s="486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489.75912938355873</v>
      </c>
      <c r="D35" s="337">
        <v>486.85660133716721</v>
      </c>
      <c r="E35" s="337">
        <v>481.01103365316396</v>
      </c>
      <c r="F35" s="337">
        <v>472.67253162878461</v>
      </c>
      <c r="G35" s="338">
        <v>455.59710383051703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379.15902306242288</v>
      </c>
      <c r="D37" s="337">
        <v>377.41600800683</v>
      </c>
      <c r="E37" s="337">
        <v>374.02547701370639</v>
      </c>
      <c r="F37" s="337">
        <v>368.96869740441485</v>
      </c>
      <c r="G37" s="338">
        <v>358.71683053384771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482.41165138307787</v>
      </c>
      <c r="D39" s="337">
        <v>479.4599377056407</v>
      </c>
      <c r="E39" s="337">
        <v>473.50304508655267</v>
      </c>
      <c r="F39" s="337">
        <v>465.21946867778843</v>
      </c>
      <c r="G39" s="338">
        <v>448.39186254137695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502.89356283086693</v>
      </c>
      <c r="D41" s="337">
        <v>499.79215692606033</v>
      </c>
      <c r="E41" s="337">
        <v>493.62493270390729</v>
      </c>
      <c r="F41" s="337">
        <v>484.88691299262007</v>
      </c>
      <c r="G41" s="338">
        <v>467.05178721683217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525.71522652188412</v>
      </c>
      <c r="D43" s="337">
        <v>522.52506137384239</v>
      </c>
      <c r="E43" s="337">
        <v>516.0347149397262</v>
      </c>
      <c r="F43" s="337">
        <v>506.77445754420233</v>
      </c>
      <c r="G43" s="338">
        <v>487.72308746525158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1" t="s">
        <v>63</v>
      </c>
      <c r="C2" s="421"/>
      <c r="D2" s="421"/>
      <c r="E2" s="26"/>
      <c r="F2" s="26"/>
      <c r="G2" s="26"/>
      <c r="H2" s="26"/>
      <c r="I2" s="26"/>
      <c r="J2" s="26"/>
      <c r="K2" s="493" t="s">
        <v>8</v>
      </c>
      <c r="L2" s="493"/>
      <c r="O2" s="56"/>
      <c r="S2" s="56"/>
      <c r="U2" s="86">
        <f>Map!$N$16</f>
        <v>43890</v>
      </c>
    </row>
    <row r="3" spans="2:21" ht="14.25" thickBot="1"/>
    <row r="4" spans="2:21" ht="15" customHeight="1">
      <c r="B4" s="449" t="str">
        <f>"Namibian vs South African Yield Curve - "&amp; TEXT(Map!$N$16, " mmmm yyyy")</f>
        <v>Namibian vs South African Yield Curve -  February 2020</v>
      </c>
      <c r="C4" s="450"/>
      <c r="D4" s="450"/>
      <c r="E4" s="450"/>
      <c r="F4" s="451"/>
      <c r="G4" s="347"/>
      <c r="H4" s="490" t="s">
        <v>127</v>
      </c>
      <c r="I4" s="491"/>
      <c r="J4" s="491"/>
      <c r="K4" s="491"/>
      <c r="L4" s="492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119</v>
      </c>
      <c r="C33" s="379" t="s">
        <v>147</v>
      </c>
      <c r="D33" s="380">
        <v>43936</v>
      </c>
      <c r="E33" s="381">
        <v>8.2500000000000004E-2</v>
      </c>
      <c r="F33" s="382">
        <v>0.12402234835324961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89</v>
      </c>
      <c r="C34" s="379" t="s">
        <v>122</v>
      </c>
      <c r="D34" s="380">
        <v>44484</v>
      </c>
      <c r="E34" s="381">
        <v>7.7499999999999999E-2</v>
      </c>
      <c r="F34" s="382">
        <v>1.4667186452300116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120</v>
      </c>
      <c r="C35" s="379" t="s">
        <v>122</v>
      </c>
      <c r="D35" s="380">
        <v>44576</v>
      </c>
      <c r="E35" s="381">
        <v>8.7499999999999994E-2</v>
      </c>
      <c r="F35" s="382">
        <v>1.6949748453897859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141</v>
      </c>
      <c r="C36" s="379" t="s">
        <v>122</v>
      </c>
      <c r="D36" s="380">
        <v>45214</v>
      </c>
      <c r="E36" s="381">
        <v>8.8499999999999995E-2</v>
      </c>
      <c r="F36" s="382">
        <v>2.9785854613572265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75</v>
      </c>
      <c r="C37" s="379" t="s">
        <v>76</v>
      </c>
      <c r="D37" s="380">
        <v>45580</v>
      </c>
      <c r="E37" s="381">
        <v>0.105</v>
      </c>
      <c r="F37" s="382">
        <v>3.5328030327112883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112</v>
      </c>
      <c r="C38" s="379" t="s">
        <v>76</v>
      </c>
      <c r="D38" s="380">
        <v>45762</v>
      </c>
      <c r="E38" s="381">
        <v>8.5000000000000006E-2</v>
      </c>
      <c r="F38" s="382">
        <v>3.962533708905192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90</v>
      </c>
      <c r="C39" s="379" t="s">
        <v>76</v>
      </c>
      <c r="D39" s="380">
        <v>46402</v>
      </c>
      <c r="E39" s="381">
        <v>0.08</v>
      </c>
      <c r="F39" s="382">
        <v>5.0856970610348835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91</v>
      </c>
      <c r="C40" s="379" t="s">
        <v>136</v>
      </c>
      <c r="D40" s="380">
        <v>47498</v>
      </c>
      <c r="E40" s="381">
        <v>0.08</v>
      </c>
      <c r="F40" s="382">
        <v>6.3988141205529319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113</v>
      </c>
      <c r="C41" s="379" t="s">
        <v>92</v>
      </c>
      <c r="D41" s="380">
        <v>48319</v>
      </c>
      <c r="E41" s="381">
        <v>0.09</v>
      </c>
      <c r="F41" s="382">
        <v>6.6733730668249578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114</v>
      </c>
      <c r="C42" s="379" t="s">
        <v>137</v>
      </c>
      <c r="D42" s="380">
        <v>49505</v>
      </c>
      <c r="E42" s="381">
        <v>9.5000000000000001E-2</v>
      </c>
      <c r="F42" s="382">
        <v>7.3285936144345216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115</v>
      </c>
      <c r="C43" s="379" t="s">
        <v>117</v>
      </c>
      <c r="D43" s="380">
        <v>50236</v>
      </c>
      <c r="E43" s="381">
        <v>9.5000000000000001E-2</v>
      </c>
      <c r="F43" s="382">
        <v>7.6569312841960988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116</v>
      </c>
      <c r="C44" s="379" t="s">
        <v>118</v>
      </c>
      <c r="D44" s="380">
        <v>51424</v>
      </c>
      <c r="E44" s="381">
        <v>9.8000000000000004E-2</v>
      </c>
      <c r="F44" s="382">
        <v>7.6132394613389378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145</v>
      </c>
      <c r="C45" s="379" t="s">
        <v>123</v>
      </c>
      <c r="D45" s="380">
        <v>52427</v>
      </c>
      <c r="E45" s="381">
        <v>0.1</v>
      </c>
      <c r="F45" s="382">
        <v>7.7947138186050244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8" t="s">
        <v>121</v>
      </c>
      <c r="C46" s="379" t="s">
        <v>123</v>
      </c>
      <c r="D46" s="380">
        <v>53158</v>
      </c>
      <c r="E46" s="381">
        <v>9.8500000000000004E-2</v>
      </c>
      <c r="F46" s="382">
        <v>7.8309833028459881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3" t="s">
        <v>146</v>
      </c>
      <c r="C47" s="384" t="s">
        <v>123</v>
      </c>
      <c r="D47" s="384">
        <v>54984</v>
      </c>
      <c r="E47" s="385">
        <v>0.10249999999999999</v>
      </c>
      <c r="F47" s="386">
        <v>7.91268100947857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7" t="s">
        <v>30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C49" s="27"/>
      <c r="D49" s="27"/>
      <c r="E49" s="27"/>
      <c r="F49" s="27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research</cp:lastModifiedBy>
  <cp:lastPrinted>2012-01-05T09:39:11Z</cp:lastPrinted>
  <dcterms:created xsi:type="dcterms:W3CDTF">2010-10-15T13:05:00Z</dcterms:created>
  <dcterms:modified xsi:type="dcterms:W3CDTF">2020-03-02T10:46:05Z</dcterms:modified>
</cp:coreProperties>
</file>