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19\"/>
    </mc:Choice>
  </mc:AlternateContent>
  <bookViews>
    <workbookView xWindow="-120" yWindow="-120" windowWidth="19440" windowHeight="150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F24" i="6" l="1"/>
  <c r="O13" i="10"/>
  <c r="E32" i="4"/>
  <c r="I24" i="6" l="1"/>
  <c r="R13" i="10"/>
  <c r="H32" i="4"/>
  <c r="J32" i="4"/>
  <c r="K24" i="6"/>
  <c r="T13" i="10"/>
  <c r="C32" i="4"/>
  <c r="D24" i="6"/>
  <c r="M13" i="10"/>
  <c r="P13" i="10"/>
  <c r="G24" i="6"/>
  <c r="F32" i="4"/>
  <c r="S13" i="10"/>
  <c r="I32" i="4"/>
  <c r="J24" i="6"/>
  <c r="E24" i="6"/>
  <c r="D32" i="4"/>
  <c r="N13" i="10"/>
  <c r="H24" i="6" l="1"/>
  <c r="Q13" i="10"/>
  <c r="G32" i="4"/>
  <c r="E28" i="6" l="1"/>
  <c r="D49" i="2"/>
  <c r="J26" i="6"/>
  <c r="H50" i="2"/>
  <c r="D28" i="6"/>
  <c r="C49" i="2"/>
  <c r="K28" i="6"/>
  <c r="I49" i="2"/>
  <c r="H26" i="6"/>
  <c r="F50" i="2"/>
  <c r="I28" i="6"/>
  <c r="G49" i="2"/>
  <c r="F6" i="6"/>
  <c r="H28" i="6"/>
  <c r="F49" i="2"/>
  <c r="E26" i="6"/>
  <c r="D50" i="2"/>
  <c r="J28" i="6"/>
  <c r="H49" i="2"/>
  <c r="G26" i="6"/>
  <c r="G28" i="6"/>
  <c r="E49" i="2"/>
  <c r="D26" i="6"/>
  <c r="C50" i="2"/>
  <c r="F28" i="6"/>
  <c r="F8" i="6"/>
  <c r="G8" i="6" l="1"/>
  <c r="E6" i="6"/>
  <c r="D8" i="6"/>
  <c r="I8" i="6"/>
  <c r="K8" i="6"/>
  <c r="J6" i="6"/>
  <c r="H6" i="6"/>
  <c r="E8" i="6"/>
  <c r="D6" i="6"/>
  <c r="J8" i="6"/>
  <c r="H8" i="6"/>
  <c r="G50" i="2"/>
  <c r="F26" i="6"/>
  <c r="I26" i="6"/>
  <c r="I50" i="2"/>
  <c r="K26" i="6"/>
  <c r="E50" i="2"/>
  <c r="K6" i="6" l="1"/>
  <c r="G6" i="6"/>
  <c r="I6" i="6"/>
  <c r="I52" i="2" l="1"/>
  <c r="G52" i="2"/>
  <c r="F52" i="2"/>
  <c r="E52" i="2"/>
  <c r="D52" i="2"/>
  <c r="C52" i="2"/>
  <c r="H52" i="2"/>
  <c r="I9" i="10" l="1"/>
  <c r="I9" i="4"/>
  <c r="H11" i="4"/>
  <c r="H11" i="10"/>
  <c r="G11" i="10"/>
  <c r="G11" i="4"/>
  <c r="P7" i="10"/>
  <c r="F26" i="4"/>
  <c r="F11" i="4"/>
  <c r="F11" i="10"/>
  <c r="F9" i="10"/>
  <c r="F9" i="4"/>
  <c r="F7" i="4"/>
  <c r="E51" i="2"/>
  <c r="F7" i="10"/>
  <c r="H9" i="10"/>
  <c r="H9" i="4"/>
  <c r="G9" i="4"/>
  <c r="G9" i="10"/>
  <c r="E11" i="4"/>
  <c r="E11" i="10"/>
  <c r="E7" i="10"/>
  <c r="E7" i="4"/>
  <c r="D26" i="4"/>
  <c r="N7" i="10"/>
  <c r="D11" i="4"/>
  <c r="D11" i="10"/>
  <c r="D9" i="4"/>
  <c r="D9" i="10"/>
  <c r="D7" i="10"/>
  <c r="D51" i="2"/>
  <c r="D7" i="4"/>
  <c r="I11" i="4"/>
  <c r="I11" i="10"/>
  <c r="H7" i="10"/>
  <c r="G51" i="2"/>
  <c r="H7" i="4"/>
  <c r="O7" i="10"/>
  <c r="E26" i="4"/>
  <c r="E9" i="4"/>
  <c r="E9" i="10"/>
  <c r="M7" i="10"/>
  <c r="C26" i="4"/>
  <c r="C11" i="4"/>
  <c r="C11" i="10"/>
  <c r="C9" i="10"/>
  <c r="C9" i="4"/>
  <c r="C7" i="4"/>
  <c r="C51" i="2"/>
  <c r="C7" i="10"/>
  <c r="I7" i="10"/>
  <c r="I7" i="4"/>
  <c r="H51" i="2"/>
  <c r="G7" i="4"/>
  <c r="G7" i="10"/>
  <c r="F51" i="2"/>
  <c r="J11" i="4"/>
  <c r="J11" i="10"/>
  <c r="J9" i="4"/>
  <c r="J9" i="10"/>
  <c r="J7" i="10"/>
  <c r="I51" i="2"/>
  <c r="J7" i="4"/>
  <c r="H26" i="4" l="1"/>
  <c r="R7" i="10"/>
  <c r="S11" i="10"/>
  <c r="I30" i="4"/>
  <c r="R9" i="10"/>
  <c r="H28" i="4"/>
  <c r="S7" i="10"/>
  <c r="I26" i="4"/>
  <c r="O11" i="10"/>
  <c r="E30" i="4"/>
  <c r="J28" i="4"/>
  <c r="T9" i="10"/>
  <c r="G30" i="4"/>
  <c r="Q11" i="10"/>
  <c r="P11" i="10"/>
  <c r="F30" i="4"/>
  <c r="D30" i="4"/>
  <c r="N11" i="10"/>
  <c r="T11" i="10"/>
  <c r="J30" i="4"/>
  <c r="F28" i="4"/>
  <c r="P9" i="10"/>
  <c r="C30" i="4"/>
  <c r="M11" i="10"/>
  <c r="Q9" i="10"/>
  <c r="G28" i="4"/>
  <c r="R11" i="10"/>
  <c r="H30" i="4"/>
  <c r="M9" i="10"/>
  <c r="C28" i="4"/>
  <c r="E28" i="4"/>
  <c r="O9" i="10"/>
  <c r="J26" i="4"/>
  <c r="T7" i="10"/>
  <c r="G26" i="4"/>
  <c r="Q7" i="10"/>
  <c r="S9" i="10"/>
  <c r="I28" i="4"/>
  <c r="N9" i="10"/>
  <c r="D28" i="4"/>
</calcChain>
</file>

<file path=xl/sharedStrings.xml><?xml version="1.0" encoding="utf-8"?>
<sst xmlns="http://schemas.openxmlformats.org/spreadsheetml/2006/main" count="42498" uniqueCount="224">
  <si>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</si>
  <si>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</si>
  <si>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</si>
  <si>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</si>
  <si>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</si>
  <si>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</si>
  <si>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</si>
  <si>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</si>
  <si>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</si>
  <si>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</si>
  <si>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</si>
  <si>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</si>
  <si>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</si>
  <si>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</si>
  <si>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</si>
  <si>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</si>
  <si>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</si>
  <si>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</si>
  <si>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</si>
  <si>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</si>
  <si>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</si>
  <si>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</si>
  <si>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</si>
  <si>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</si>
  <si>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</si>
  <si>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</si>
  <si>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</si>
  <si>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</si>
  <si>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</si>
  <si>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</si>
  <si>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</si>
  <si>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</si>
  <si>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</si>
  <si>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</si>
  <si>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</si>
  <si>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</si>
  <si>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</si>
  <si>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</si>
  <si>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</si>
  <si>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</si>
  <si>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</si>
  <si>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</si>
  <si>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</si>
  <si>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</si>
  <si>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</si>
  <si>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</si>
  <si>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</si>
  <si>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</si>
  <si>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</si>
  <si>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</si>
  <si>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</si>
  <si>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</si>
  <si>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</si>
  <si>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</si>
  <si>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</si>
  <si>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</si>
  <si>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</si>
  <si>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</si>
  <si>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</si>
  <si>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</si>
  <si>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</si>
  <si>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</si>
  <si>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</si>
  <si>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</si>
  <si>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</si>
  <si>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</si>
  <si>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</si>
  <si>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</si>
  <si>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</si>
  <si>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</si>
  <si>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</si>
  <si>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</si>
  <si>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</si>
  <si>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</si>
  <si>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</si>
  <si>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</si>
  <si>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</si>
  <si>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</si>
  <si>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</si>
  <si>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</si>
  <si>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</si>
  <si>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</si>
  <si>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</si>
  <si>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</si>
  <si>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</si>
  <si>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</si>
  <si>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</si>
  <si>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</si>
  <si>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</si>
  <si>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</si>
  <si>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</si>
  <si>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</si>
  <si>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</si>
  <si>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</si>
  <si>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</si>
  <si>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</si>
  <si>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</si>
  <si>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</si>
  <si>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</si>
  <si>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</si>
  <si>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</si>
  <si>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</si>
  <si>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</si>
  <si>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</si>
  <si>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</si>
  <si>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</si>
  <si>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</si>
  <si>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</si>
  <si>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</si>
  <si>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</si>
  <si>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</si>
  <si>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</si>
  <si>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</si>
  <si>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</si>
  <si>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</si>
  <si>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</si>
  <si>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</si>
  <si>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</si>
  <si>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</si>
  <si>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GC20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</si>
  <si>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</si>
  <si>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</si>
  <si>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</si>
  <si>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</si>
  <si>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</si>
  <si>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</si>
  <si>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</si>
  <si>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</si>
  <si>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</si>
  <si>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</si>
  <si>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</si>
  <si>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</si>
  <si>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</si>
  <si>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</si>
  <si>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</si>
  <si>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</si>
  <si>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</si>
  <si>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</si>
  <si>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</si>
  <si>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</si>
  <si>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</si>
  <si>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</si>
  <si>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</si>
  <si>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</si>
  <si>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</si>
  <si>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</si>
  <si>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</si>
  <si>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GT364/26Apr19</t>
  </si>
  <si>
    <t>Rosalia Ndamanomhata</t>
  </si>
  <si>
    <t>+264 61 383 500</t>
  </si>
  <si>
    <t>rosalia@ijg.net</t>
  </si>
  <si>
    <t>10 years *</t>
  </si>
  <si>
    <t xml:space="preserve">The NSX Overall Index closed at 1282.75 points at the end of November, down from 1314.64 points in October, losing 2.4% m/m on a total return basis in November compared to a 5.3% m/m increase in October. The NSX Local Index decreased 0.4% m/m compared to a 0.6% m/m increase in October. Over the last 12 months the NSX Overall Index returned 6.4% against 3.3% for the Local Index. The best performing share on the NSX in November was PSG Konsult, gaining 8.0%, while Forsys Metals Corp was the worst performer, dropping -16.3%.
The IJG All Bond Index (including Corporate Bonds) rose 0.57% m/m in November after a 0.07% m/m decrease in October. Namibian bond premiums relative to SA yields generally increased in November. The GC20 premium decreased by 16bps to -4bps; the GC21 premium increased by 1bps to 68bps; the GC22 premium decreased by 7bps to 70bps; the GC23 premium increased by 10bps to 95bps; the GC24 premium decreased by 10bps to 51bps; the GC25 premium decreased by 10bps to 50bps; the GC27 premium increased by 11bps to 90bps; the GC30 premium increased by 6bps to 62bps; the GC32 premium increased by 16bps to 107bps; the GC35 premium decreased by 1bps to 91bps; the GC37 premium increased by 21bps to 111bps; the GC40 premium decreased by 11bps to 110bps; the GC43 premium increased by 31bps to 148bps; the GC45 premium increased by 10bps to 158bps; and the GC50 premium increased by 3bps to 181bps.
The IJG Money Market Index (including NCD’s) increased 0.57% m/m in November after rising by 0.60% m/m in October.
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</si>
  <si>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</si>
  <si>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</si>
  <si>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</si>
  <si>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</si>
  <si>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</si>
  <si>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</si>
  <si>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</si>
  <si>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</si>
  <si>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</si>
  <si>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</si>
  <si>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</si>
  <si>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</si>
  <si>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</si>
  <si>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</si>
  <si>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</si>
  <si>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</si>
  <si>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</si>
  <si>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</si>
  <si>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</si>
  <si>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</si>
  <si>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</si>
  <si>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ARO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</si>
  <si>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</si>
  <si>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</si>
  <si>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</si>
  <si>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</si>
  <si>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</si>
  <si>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</si>
  <si>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</si>
  <si>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</si>
  <si>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</si>
  <si>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</si>
  <si>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</si>
  <si>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</si>
  <si>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</si>
  <si>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</si>
  <si>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</si>
  <si>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</si>
  <si>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</si>
  <si>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</si>
  <si>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</si>
  <si>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</si>
  <si>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</si>
  <si>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</si>
  <si>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</si>
  <si>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</si>
  <si>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</si>
  <si>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</si>
  <si>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</si>
  <si>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</si>
  <si>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</si>
  <si>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</si>
  <si>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</si>
  <si>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</si>
  <si>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</si>
  <si>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</si>
  <si>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</si>
  <si>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</si>
  <si>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</si>
  <si>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</si>
  <si>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BWFK22</t>
  </si>
  <si>
    <t>BW25</t>
  </si>
  <si>
    <t>BWFH22</t>
  </si>
  <si>
    <t>FNBX21</t>
  </si>
  <si>
    <t>BWFi23</t>
  </si>
  <si>
    <t>BWRj21</t>
  </si>
  <si>
    <t>IFC21</t>
  </si>
  <si>
    <t>NMP20</t>
  </si>
  <si>
    <t>FBNX27</t>
  </si>
  <si>
    <t>NWC20</t>
  </si>
  <si>
    <t>NWC22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</si>
</sst>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8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2"/>
      <color rgb="FFFF0000"/>
      <name val="Myriad Web Pro"/>
      <family val="2"/>
    </font>
    <font>
      <sz val="12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6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86" fillId="7" borderId="0" xfId="0" applyFont="1" applyFill="1" applyBorder="1" applyAlignment="1">
      <alignment horizontal="right"/>
    </xf>
    <xf numFmtId="165" fontId="87" fillId="7" borderId="0" xfId="2" applyFont="1" applyFill="1" applyBorder="1"/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58673959458E-2"/>
          <c:y val="5.12820512820512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-2.4163000000000157E-2</c:v>
                </c:pt>
                <c:pt idx="1">
                  <c:v>-3.9889999999999093E-3</c:v>
                </c:pt>
                <c:pt idx="2">
                  <c:v>5.7042021011040056E-3</c:v>
                </c:pt>
                <c:pt idx="3">
                  <c:v>5.7218742896019137E-3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7.7858182070059678E-2</c:v>
                </c:pt>
                <c:pt idx="1">
                  <c:v>5.3428291075945378E-2</c:v>
                </c:pt>
                <c:pt idx="2">
                  <c:v>9.0843731537879613E-3</c:v>
                </c:pt>
                <c:pt idx="3">
                  <c:v>1.7648616380165683E-2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6.4371155054157025E-2</c:v>
                </c:pt>
                <c:pt idx="1">
                  <c:v>3.3046663816606037E-2</c:v>
                </c:pt>
                <c:pt idx="2">
                  <c:v>0.12076416977476413</c:v>
                </c:pt>
                <c:pt idx="3">
                  <c:v>7.5082902723656364E-2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2.6406433877881996E-2</c:v>
                </c:pt>
                <c:pt idx="1">
                  <c:v>2.8874577405227919E-2</c:v>
                </c:pt>
                <c:pt idx="2">
                  <c:v>0.10763611735024314</c:v>
                </c:pt>
                <c:pt idx="3">
                  <c:v>6.8379529333386202E-2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0.10565153727282928</c:v>
                </c:pt>
                <c:pt idx="1">
                  <c:v>8.1962016496528664E-2</c:v>
                </c:pt>
                <c:pt idx="2">
                  <c:v>0.12065262382684683</c:v>
                </c:pt>
                <c:pt idx="3">
                  <c:v>7.9024827841595924E-2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7.0763807342328011E-2</c:v>
                </c:pt>
                <c:pt idx="1">
                  <c:v>0.14333790830242865</c:v>
                </c:pt>
                <c:pt idx="2">
                  <c:v>9.1847642629059548E-2</c:v>
                </c:pt>
                <c:pt idx="3">
                  <c:v>7.5229247283046252E-2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9.0830333312475364E-2</c:v>
                </c:pt>
                <c:pt idx="1">
                  <c:v>0.20736134543565732</c:v>
                </c:pt>
                <c:pt idx="2">
                  <c:v>9.6951977994383043E-2</c:v>
                </c:pt>
                <c:pt idx="3">
                  <c:v>6.7872156083047752E-2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30459152426146"/>
          <c:y val="0.10771889737069183"/>
          <c:w val="0.82527155482979619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B9C81F0-9372-486E-80BC-2CCE8756C6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704A2E32-1C02-42E0-971C-42DC4304B4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BA1BFF-8088-419D-B115-A803710F12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B8031D-9A2B-467E-8844-1D1BCBDA68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E2662F2-5D91-492E-8921-3A946B1B10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41C2C6-9C5D-4F47-B837-47A2FD627A0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B6D02D-6959-4158-805B-8237D111110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DB509A-3123-479A-9EBD-ACF3C72272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F2A100F-BB11-430B-A604-C419FC187C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1800BB7-53EB-4A2E-8CC9-99B53BAABF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208E980-8B5E-4E32-891F-BDA13FEC7C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57A644D-146D-430D-8728-3138AE1CADF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A909994-1885-4538-84F4-CDA4F1D7F1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2DCF0CA-3DDF-4C10-96EE-DCAA2BB071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A2B5CC7-0403-45F9-B849-AABF739C22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0.375</c:v>
              </c:pt>
              <c:pt idx="1">
                <c:v>1.875</c:v>
              </c:pt>
              <c:pt idx="2">
                <c:v>2.125</c:v>
              </c:pt>
              <c:pt idx="3">
                <c:v>3.875</c:v>
              </c:pt>
              <c:pt idx="4">
                <c:v>4.875</c:v>
              </c:pt>
              <c:pt idx="5">
                <c:v>5.375</c:v>
              </c:pt>
              <c:pt idx="6">
                <c:v>7.125</c:v>
              </c:pt>
              <c:pt idx="7">
                <c:v>10.125</c:v>
              </c:pt>
              <c:pt idx="8">
                <c:v>12.375</c:v>
              </c:pt>
              <c:pt idx="9">
                <c:v>15.625</c:v>
              </c:pt>
              <c:pt idx="10">
                <c:v>17.625</c:v>
              </c:pt>
              <c:pt idx="11">
                <c:v>20.875</c:v>
              </c:pt>
              <c:pt idx="12">
                <c:v>23.625</c:v>
              </c:pt>
              <c:pt idx="13">
                <c:v>25.625</c:v>
              </c:pt>
              <c:pt idx="14">
                <c:v>30.625</c:v>
              </c:pt>
            </c:numLit>
          </c:xVal>
          <c:yVal>
            <c:numLit>
              <c:formatCode>General</c:formatCode>
              <c:ptCount val="15"/>
              <c:pt idx="0">
                <c:v>7.2800699999999994</c:v>
              </c:pt>
              <c:pt idx="1">
                <c:v>8.11</c:v>
              </c:pt>
              <c:pt idx="2">
                <c:v>8.129999999999999</c:v>
              </c:pt>
              <c:pt idx="3">
                <c:v>8.3831699999999998</c:v>
              </c:pt>
              <c:pt idx="4">
                <c:v>8.9500000000000011</c:v>
              </c:pt>
              <c:pt idx="5">
                <c:v>8.9460000000000015</c:v>
              </c:pt>
              <c:pt idx="6">
                <c:v>9.3413000000000004</c:v>
              </c:pt>
              <c:pt idx="7">
                <c:v>9.8249999999999993</c:v>
              </c:pt>
              <c:pt idx="8">
                <c:v>10.501689999999998</c:v>
              </c:pt>
              <c:pt idx="9">
                <c:v>10.79</c:v>
              </c:pt>
              <c:pt idx="10">
                <c:v>11.12725</c:v>
              </c:pt>
              <c:pt idx="11">
                <c:v>11.239999999999998</c:v>
              </c:pt>
              <c:pt idx="12">
                <c:v>11.737000000000002</c:v>
              </c:pt>
              <c:pt idx="13">
                <c:v>11.835000000000001</c:v>
              </c:pt>
              <c:pt idx="14">
                <c:v>12.0336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EC0D59-1B52-4CE0-B249-042CFD70D1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7D7889-283A-4A8F-AB56-15A9D207FE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BF4AEE-1784-40C5-88D1-B47D301EE7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B094D2-32F1-42BC-A08D-4C2568CD9E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792F38-5E0D-4CAF-8229-08F9F2D35E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F86851-26BB-4CEC-8F80-A1DBE6B6F9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3CBA0E-3B5B-47E9-B8BC-AFCC667716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1A9698-CBCF-467B-AADA-68860FC3F2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9F47CAC-CB01-4633-B361-651D8E7BE0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8FE60DB-7968-4A0E-B9F9-B45BEBC63D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E9A8EE0-E2B1-4161-8820-824CC99625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0A36B04-97AE-4F3D-8F23-F41FAF6061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C2AA555-5727-4116-BB20-34F16F3A52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FF1C5BB-74C6-45C0-B3D1-DAB2555E54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2D9D362-0EB5-486A-8583-587B6C73E90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1ADD51F-8605-446A-BFAA-C8C3CE9BAA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72DD01A-EB3E-4643-9ECB-6D17ECC9BD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0.2722222222222222</c:v>
              </c:pt>
              <c:pt idx="1">
                <c:v>8.0555555555555561E-2</c:v>
              </c:pt>
              <c:pt idx="2">
                <c:v>0.10277777777777777</c:v>
              </c:pt>
              <c:pt idx="3">
                <c:v>5.5555555555555552E-2</c:v>
              </c:pt>
              <c:pt idx="4">
                <c:v>0.4</c:v>
              </c:pt>
              <c:pt idx="5">
                <c:v>5.7166666666666668</c:v>
              </c:pt>
              <c:pt idx="6">
                <c:v>0.65</c:v>
              </c:pt>
              <c:pt idx="7">
                <c:v>1.3472222222222223</c:v>
              </c:pt>
              <c:pt idx="8">
                <c:v>1.9194444444444445</c:v>
              </c:pt>
              <c:pt idx="9">
                <c:v>1.875</c:v>
              </c:pt>
              <c:pt idx="10">
                <c:v>7.3305555555555557</c:v>
              </c:pt>
              <c:pt idx="11">
                <c:v>2.4</c:v>
              </c:pt>
              <c:pt idx="12">
                <c:v>2.7166666666666668</c:v>
              </c:pt>
              <c:pt idx="13">
                <c:v>2.9750000000000001</c:v>
              </c:pt>
              <c:pt idx="14">
                <c:v>3.8305555555555557</c:v>
              </c:pt>
              <c:pt idx="15">
                <c:v>4.0111111111111111</c:v>
              </c:pt>
              <c:pt idx="16">
                <c:v>9.6694444444444443</c:v>
              </c:pt>
            </c:numLit>
          </c:xVal>
          <c:yVal>
            <c:numLit>
              <c:formatCode>General</c:formatCode>
              <c:ptCount val="17"/>
              <c:pt idx="0">
                <c:v>7.7299999999999995</c:v>
              </c:pt>
              <c:pt idx="1">
                <c:v>7.5500699999999998</c:v>
              </c:pt>
              <c:pt idx="2">
                <c:v>7.3849999999999998</c:v>
              </c:pt>
              <c:pt idx="3">
                <c:v>6.5149999999999988</c:v>
              </c:pt>
              <c:pt idx="4">
                <c:v>8.0500000000000007</c:v>
              </c:pt>
              <c:pt idx="5">
                <c:v>8.5</c:v>
              </c:pt>
              <c:pt idx="6">
                <c:v>7.38</c:v>
              </c:pt>
              <c:pt idx="7">
                <c:v>7.5920000000000005</c:v>
              </c:pt>
              <c:pt idx="8">
                <c:v>8.68</c:v>
              </c:pt>
              <c:pt idx="9">
                <c:v>9.0149999999999988</c:v>
              </c:pt>
              <c:pt idx="10">
                <c:v>8.8299999999999983</c:v>
              </c:pt>
              <c:pt idx="11">
                <c:v>9.2850000000000001</c:v>
              </c:pt>
              <c:pt idx="12">
                <c:v>8.9349999999999987</c:v>
              </c:pt>
              <c:pt idx="13">
                <c:v>8.9749999999999996</c:v>
              </c:pt>
              <c:pt idx="14">
                <c:v>8.7349999999999994</c:v>
              </c:pt>
              <c:pt idx="15">
                <c:v>8.0849999999999991</c:v>
              </c:pt>
              <c:pt idx="16">
                <c:v>9.870000000000001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99.830448604733306</c:v>
              </c:pt>
              <c:pt idx="7">
                <c:v>107.27304839279407</c:v>
              </c:pt>
              <c:pt idx="8">
                <c:v>110.14835747085836</c:v>
              </c:pt>
              <c:pt idx="9">
                <c:v>107.01872129989405</c:v>
              </c:pt>
              <c:pt idx="10">
                <c:v>110.21900388555282</c:v>
              </c:pt>
              <c:pt idx="11">
                <c:v>104.02684563758392</c:v>
              </c:pt>
              <c:pt idx="12">
                <c:v>106.65489226421762</c:v>
              </c:pt>
              <c:pt idx="13">
                <c:v>107.85941363475807</c:v>
              </c:pt>
              <c:pt idx="14">
                <c:v>107.30837160014133</c:v>
              </c:pt>
              <c:pt idx="15">
                <c:v>109.08512892970683</c:v>
              </c:pt>
              <c:pt idx="16">
                <c:v>114.73684210526315</c:v>
              </c:pt>
              <c:pt idx="17">
                <c:v>113.11903920876016</c:v>
              </c:pt>
              <c:pt idx="18">
                <c:v>121.03496997527374</c:v>
              </c:pt>
              <c:pt idx="19">
                <c:v>121.99222889438362</c:v>
              </c:pt>
              <c:pt idx="20">
                <c:v>119.89756269869305</c:v>
              </c:pt>
              <c:pt idx="21">
                <c:v>120.0918403391028</c:v>
              </c:pt>
              <c:pt idx="22">
                <c:v>115.29848110208408</c:v>
              </c:pt>
              <c:pt idx="23">
                <c:v>118.00777110561638</c:v>
              </c:pt>
              <c:pt idx="24">
                <c:v>109.54786294595549</c:v>
              </c:pt>
              <c:pt idx="25">
                <c:v>114.0303779583186</c:v>
              </c:pt>
              <c:pt idx="26">
                <c:v>117.58036029671493</c:v>
              </c:pt>
              <c:pt idx="27">
                <c:v>124.79335923701872</c:v>
              </c:pt>
              <c:pt idx="28">
                <c:v>130.05651713175556</c:v>
              </c:pt>
              <c:pt idx="29">
                <c:v>125.17484987636877</c:v>
              </c:pt>
              <c:pt idx="30">
                <c:v>127.01165665842457</c:v>
              </c:pt>
              <c:pt idx="31">
                <c:v>124.72842695160719</c:v>
              </c:pt>
              <c:pt idx="32">
                <c:v>132.56058422112326</c:v>
              </c:pt>
              <c:pt idx="33">
                <c:v>138.89491445072409</c:v>
              </c:pt>
              <c:pt idx="34">
                <c:v>144.83842450017659</c:v>
              </c:pt>
              <c:pt idx="35">
                <c:v>141.69026438714229</c:v>
              </c:pt>
              <c:pt idx="36">
                <c:v>142.96455213352169</c:v>
              </c:pt>
              <c:pt idx="37">
                <c:v>148.54374548922641</c:v>
              </c:pt>
              <c:pt idx="38">
                <c:v>145.10177408336276</c:v>
              </c:pt>
              <c:pt idx="39">
                <c:v>139.3509037477923</c:v>
              </c:pt>
              <c:pt idx="40">
                <c:v>143.17616663016602</c:v>
              </c:pt>
              <c:pt idx="41">
                <c:v>146.03756995761216</c:v>
              </c:pt>
              <c:pt idx="42">
                <c:v>144.38526033203817</c:v>
              </c:pt>
              <c:pt idx="43">
                <c:v>147.01489327799368</c:v>
              </c:pt>
              <c:pt idx="44">
                <c:v>154.37902896149774</c:v>
              </c:pt>
              <c:pt idx="45">
                <c:v>154.65345046626638</c:v>
              </c:pt>
              <c:pt idx="46">
                <c:v>161.47600931826213</c:v>
              </c:pt>
              <c:pt idx="47">
                <c:v>150.59681034263514</c:v>
              </c:pt>
              <c:pt idx="48">
                <c:v>147.72579779583191</c:v>
              </c:pt>
              <c:pt idx="49">
                <c:v>146.34422856234551</c:v>
              </c:pt>
              <c:pt idx="50">
                <c:v>140.29241969975277</c:v>
              </c:pt>
              <c:pt idx="51">
                <c:v>131.10389860473333</c:v>
              </c:pt>
              <c:pt idx="52">
                <c:v>138.78402983751329</c:v>
              </c:pt>
              <c:pt idx="53">
                <c:v>129.49242820558109</c:v>
              </c:pt>
              <c:pt idx="54">
                <c:v>118.64100986577185</c:v>
              </c:pt>
              <c:pt idx="55">
                <c:v>116.66824469798662</c:v>
              </c:pt>
              <c:pt idx="56">
                <c:v>120.33034406570121</c:v>
              </c:pt>
              <c:pt idx="57">
                <c:v>137.5259158353939</c:v>
              </c:pt>
              <c:pt idx="58">
                <c:v>143.20627625927239</c:v>
              </c:pt>
              <c:pt idx="59">
                <c:v>138.07445898269165</c:v>
              </c:pt>
              <c:pt idx="60">
                <c:v>137.0715829247616</c:v>
              </c:pt>
              <c:pt idx="61">
                <c:v>145.63704907014704</c:v>
              </c:pt>
              <c:pt idx="62">
                <c:v>140.7397120210652</c:v>
              </c:pt>
              <c:pt idx="63">
                <c:v>145.14810202070103</c:v>
              </c:pt>
              <c:pt idx="64">
                <c:v>147.05491263694697</c:v>
              </c:pt>
              <c:pt idx="65">
                <c:v>152.08213188035364</c:v>
              </c:pt>
              <c:pt idx="66">
                <c:v>151.63242501638345</c:v>
              </c:pt>
              <c:pt idx="67">
                <c:v>157.16518894038126</c:v>
              </c:pt>
              <c:pt idx="68">
                <c:v>153.61781346080792</c:v>
              </c:pt>
              <c:pt idx="69">
                <c:v>153.26679675704997</c:v>
              </c:pt>
              <c:pt idx="70">
                <c:v>156.41658269720409</c:v>
              </c:pt>
              <c:pt idx="71">
                <c:v>151.77804893731852</c:v>
              </c:pt>
              <c:pt idx="72">
                <c:v>146.46824567329537</c:v>
              </c:pt>
              <c:pt idx="73">
                <c:v>160.01040673175692</c:v>
              </c:pt>
              <c:pt idx="74">
                <c:v>169.48878318491927</c:v>
              </c:pt>
              <c:pt idx="75">
                <c:v>165.76358921929793</c:v>
              </c:pt>
              <c:pt idx="76">
                <c:v>171.01050410885637</c:v>
              </c:pt>
              <c:pt idx="77">
                <c:v>177.82732482364361</c:v>
              </c:pt>
              <c:pt idx="78">
                <c:v>191.7419573364441</c:v>
              </c:pt>
              <c:pt idx="79">
                <c:v>200.4572045232575</c:v>
              </c:pt>
              <c:pt idx="80">
                <c:v>211.64933162340455</c:v>
              </c:pt>
              <c:pt idx="81">
                <c:v>205.1252409761131</c:v>
              </c:pt>
              <c:pt idx="82">
                <c:v>211.09418036327702</c:v>
              </c:pt>
              <c:pt idx="83">
                <c:v>199.66997441619679</c:v>
              </c:pt>
              <c:pt idx="84">
                <c:v>193.30170025216663</c:v>
              </c:pt>
              <c:pt idx="85">
                <c:v>199.72898178555116</c:v>
              </c:pt>
              <c:pt idx="86">
                <c:v>199.34929699117683</c:v>
              </c:pt>
              <c:pt idx="87">
                <c:v>199.03970753294951</c:v>
              </c:pt>
              <c:pt idx="88">
                <c:v>193.35553156522354</c:v>
              </c:pt>
              <c:pt idx="89">
                <c:v>193.1256318381925</c:v>
              </c:pt>
              <c:pt idx="90">
                <c:v>200.26896270862358</c:v>
              </c:pt>
              <c:pt idx="91">
                <c:v>208.15235015668583</c:v>
              </c:pt>
              <c:pt idx="92">
                <c:v>209.12150749901537</c:v>
              </c:pt>
              <c:pt idx="93">
                <c:v>204.94221417164755</c:v>
              </c:pt>
              <c:pt idx="94">
                <c:v>214.0186949528815</c:v>
              </c:pt>
              <c:pt idx="95">
                <c:v>208.35447617225856</c:v>
              </c:pt>
              <c:pt idx="96">
                <c:v>216.08109356663059</c:v>
              </c:pt>
              <c:pt idx="97">
                <c:v>199.08977285511219</c:v>
              </c:pt>
              <c:pt idx="98">
                <c:v>190.70908886677623</c:v>
              </c:pt>
              <c:pt idx="99">
                <c:v>199.99204447645542</c:v>
              </c:pt>
              <c:pt idx="100">
                <c:v>210.64722062207198</c:v>
              </c:pt>
              <c:pt idx="101">
                <c:v>205.55735183018083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100.20875746178532</c:v>
              </c:pt>
              <c:pt idx="7">
                <c:v>102.83289051447501</c:v>
              </c:pt>
              <c:pt idx="8">
                <c:v>106.75615058141543</c:v>
              </c:pt>
              <c:pt idx="9">
                <c:v>108.42966081225632</c:v>
              </c:pt>
              <c:pt idx="10">
                <c:v>109.17670197715745</c:v>
              </c:pt>
              <c:pt idx="11">
                <c:v>109.52175563300092</c:v>
              </c:pt>
              <c:pt idx="12">
                <c:v>110.56554294192748</c:v>
              </c:pt>
              <c:pt idx="13">
                <c:v>113.61754252786308</c:v>
              </c:pt>
              <c:pt idx="14">
                <c:v>115.81380904730685</c:v>
              </c:pt>
              <c:pt idx="15">
                <c:v>117.70642834960834</c:v>
              </c:pt>
              <c:pt idx="16">
                <c:v>129.27262689348191</c:v>
              </c:pt>
              <c:pt idx="17">
                <c:v>130.74255546737515</c:v>
              </c:pt>
              <c:pt idx="18">
                <c:v>131.47924502260102</c:v>
              </c:pt>
              <c:pt idx="19">
                <c:v>134.3000586591215</c:v>
              </c:pt>
              <c:pt idx="20">
                <c:v>135.2489562126911</c:v>
              </c:pt>
              <c:pt idx="21">
                <c:v>140.70252924329736</c:v>
              </c:pt>
              <c:pt idx="22">
                <c:v>143.97708843725204</c:v>
              </c:pt>
              <c:pt idx="23">
                <c:v>147.17056002208346</c:v>
              </c:pt>
              <c:pt idx="24">
                <c:v>149.01314654428768</c:v>
              </c:pt>
              <c:pt idx="25">
                <c:v>151.09382008902389</c:v>
              </c:pt>
              <c:pt idx="26">
                <c:v>152.53096856561203</c:v>
              </c:pt>
              <c:pt idx="27">
                <c:v>158.68672578585978</c:v>
              </c:pt>
              <c:pt idx="28">
                <c:v>164.7493185190298</c:v>
              </c:pt>
              <c:pt idx="29">
                <c:v>166.69369586970785</c:v>
              </c:pt>
              <c:pt idx="30">
                <c:v>167.88585625064709</c:v>
              </c:pt>
              <c:pt idx="31">
                <c:v>168.73729411683527</c:v>
              </c:pt>
              <c:pt idx="32">
                <c:v>171.18628552499928</c:v>
              </c:pt>
              <c:pt idx="33">
                <c:v>174.97931839136001</c:v>
              </c:pt>
              <c:pt idx="34">
                <c:v>176.52842827887252</c:v>
              </c:pt>
              <c:pt idx="35">
                <c:v>178.13348939822657</c:v>
              </c:pt>
              <c:pt idx="36">
                <c:v>180.00589836444581</c:v>
              </c:pt>
              <c:pt idx="37">
                <c:v>182.53268805079205</c:v>
              </c:pt>
              <c:pt idx="38">
                <c:v>184.8291536575689</c:v>
              </c:pt>
              <c:pt idx="39">
                <c:v>190.63483004382198</c:v>
              </c:pt>
              <c:pt idx="40">
                <c:v>193.89866053793878</c:v>
              </c:pt>
              <c:pt idx="41">
                <c:v>207.57862480418223</c:v>
              </c:pt>
              <c:pt idx="42">
                <c:v>207.28287705738259</c:v>
              </c:pt>
              <c:pt idx="43">
                <c:v>213.15309000207051</c:v>
              </c:pt>
              <c:pt idx="44">
                <c:v>217.87319803319434</c:v>
              </c:pt>
              <c:pt idx="45">
                <c:v>224.14456109692574</c:v>
              </c:pt>
              <c:pt idx="46">
                <c:v>232.77400067630535</c:v>
              </c:pt>
              <c:pt idx="47">
                <c:v>234.33153616679914</c:v>
              </c:pt>
              <c:pt idx="48">
                <c:v>236.68694756564665</c:v>
              </c:pt>
              <c:pt idx="49">
                <c:v>243.83764523998497</c:v>
              </c:pt>
              <c:pt idx="50">
                <c:v>253.93540660605242</c:v>
              </c:pt>
              <c:pt idx="51">
                <c:v>265.00817521134553</c:v>
              </c:pt>
              <c:pt idx="52">
                <c:v>271.48707584969475</c:v>
              </c:pt>
              <c:pt idx="53">
                <c:v>274.50143544908747</c:v>
              </c:pt>
              <c:pt idx="54">
                <c:v>278.31546180256043</c:v>
              </c:pt>
              <c:pt idx="55">
                <c:v>277.18060672682117</c:v>
              </c:pt>
              <c:pt idx="56">
                <c:v>285.286760815707</c:v>
              </c:pt>
              <c:pt idx="57">
                <c:v>287.72610380076617</c:v>
              </c:pt>
              <c:pt idx="58">
                <c:v>294.21571092784939</c:v>
              </c:pt>
              <c:pt idx="59">
                <c:v>302.29289310582806</c:v>
              </c:pt>
              <c:pt idx="60">
                <c:v>304.12854522100696</c:v>
              </c:pt>
              <c:pt idx="61">
                <c:v>309.77803707703237</c:v>
              </c:pt>
              <c:pt idx="62">
                <c:v>313.85471604496615</c:v>
              </c:pt>
              <c:pt idx="63">
                <c:v>318.69749431354001</c:v>
              </c:pt>
              <c:pt idx="64">
                <c:v>321.47175600153935</c:v>
              </c:pt>
              <c:pt idx="65">
                <c:v>320.19872784777328</c:v>
              </c:pt>
              <c:pt idx="66">
                <c:v>320.43887689365914</c:v>
              </c:pt>
              <c:pt idx="67">
                <c:v>325.00449001164003</c:v>
              </c:pt>
              <c:pt idx="68">
                <c:v>338.33064911558728</c:v>
              </c:pt>
              <c:pt idx="69">
                <c:v>338.82901016173457</c:v>
              </c:pt>
              <c:pt idx="70">
                <c:v>339.25356291146721</c:v>
              </c:pt>
              <c:pt idx="71">
                <c:v>339.48154130574375</c:v>
              </c:pt>
              <c:pt idx="72">
                <c:v>340.57433238720694</c:v>
              </c:pt>
              <c:pt idx="73">
                <c:v>340.56856986950294</c:v>
              </c:pt>
              <c:pt idx="74">
                <c:v>345.63623018916115</c:v>
              </c:pt>
              <c:pt idx="75">
                <c:v>359.89026832216211</c:v>
              </c:pt>
              <c:pt idx="76">
                <c:v>361.90673349557119</c:v>
              </c:pt>
              <c:pt idx="77">
                <c:v>361.94002891505278</c:v>
              </c:pt>
              <c:pt idx="78">
                <c:v>366.58625306623532</c:v>
              </c:pt>
              <c:pt idx="79">
                <c:v>369.80194767813231</c:v>
              </c:pt>
              <c:pt idx="80">
                <c:v>382.38445894788077</c:v>
              </c:pt>
              <c:pt idx="81">
                <c:v>389.55225563085878</c:v>
              </c:pt>
              <c:pt idx="82">
                <c:v>389.67574369589374</c:v>
              </c:pt>
              <c:pt idx="83">
                <c:v>389.29580984579025</c:v>
              </c:pt>
              <c:pt idx="84">
                <c:v>385.96499489674966</c:v>
              </c:pt>
              <c:pt idx="85">
                <c:v>385.58559130676616</c:v>
              </c:pt>
              <c:pt idx="86">
                <c:v>384.63280931064713</c:v>
              </c:pt>
              <c:pt idx="87">
                <c:v>388.51760068468468</c:v>
              </c:pt>
              <c:pt idx="88">
                <c:v>396.33535184566188</c:v>
              </c:pt>
              <c:pt idx="89">
                <c:v>392.58681208790563</c:v>
              </c:pt>
              <c:pt idx="90">
                <c:v>394.17875161092206</c:v>
              </c:pt>
              <c:pt idx="91">
                <c:v>392.19366741780942</c:v>
              </c:pt>
              <c:pt idx="92">
                <c:v>391.12180212475653</c:v>
              </c:pt>
              <c:pt idx="93">
                <c:v>402.32509502481798</c:v>
              </c:pt>
              <c:pt idx="94">
                <c:v>407.0540241917397</c:v>
              </c:pt>
              <c:pt idx="95">
                <c:v>405.92159989643829</c:v>
              </c:pt>
              <c:pt idx="96">
                <c:v>395.31608625594407</c:v>
              </c:pt>
              <c:pt idx="97">
                <c:v>392.73783474138281</c:v>
              </c:pt>
              <c:pt idx="98">
                <c:v>384.99108095110904</c:v>
              </c:pt>
              <c:pt idx="99">
                <c:v>409.82608560110316</c:v>
              </c:pt>
              <c:pt idx="100">
                <c:v>407.18475647940403</c:v>
              </c:pt>
              <c:pt idx="101">
                <c:v>405.56049648580773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100.69309329600406</c:v>
              </c:pt>
              <c:pt idx="7">
                <c:v>102.75197432357608</c:v>
              </c:pt>
              <c:pt idx="8">
                <c:v>103.21584297360144</c:v>
              </c:pt>
              <c:pt idx="9">
                <c:v>103.86324396351839</c:v>
              </c:pt>
              <c:pt idx="10">
                <c:v>105.52520470627965</c:v>
              </c:pt>
              <c:pt idx="11">
                <c:v>105.65617099351689</c:v>
              </c:pt>
              <c:pt idx="12">
                <c:v>108.2909308659944</c:v>
              </c:pt>
              <c:pt idx="13">
                <c:v>111.15903082663817</c:v>
              </c:pt>
              <c:pt idx="14">
                <c:v>111.59229849938922</c:v>
              </c:pt>
              <c:pt idx="15">
                <c:v>112.55193143315427</c:v>
              </c:pt>
              <c:pt idx="16">
                <c:v>112.27119051920762</c:v>
              </c:pt>
              <c:pt idx="17">
                <c:v>113.25056705148666</c:v>
              </c:pt>
              <c:pt idx="18">
                <c:v>114.97694319255102</c:v>
              </c:pt>
              <c:pt idx="19">
                <c:v>115.08366161570999</c:v>
              </c:pt>
              <c:pt idx="20">
                <c:v>115.81726205677967</c:v>
              </c:pt>
              <c:pt idx="21">
                <c:v>115.97386386341449</c:v>
              </c:pt>
              <c:pt idx="22">
                <c:v>118.97843778579636</c:v>
              </c:pt>
              <c:pt idx="23">
                <c:v>116.26588373480494</c:v>
              </c:pt>
              <c:pt idx="24">
                <c:v>115.40294505611385</c:v>
              </c:pt>
              <c:pt idx="25">
                <c:v>115.62781969856776</c:v>
              </c:pt>
              <c:pt idx="26">
                <c:v>115.11079987881753</c:v>
              </c:pt>
              <c:pt idx="27">
                <c:v>118.56743305701508</c:v>
              </c:pt>
              <c:pt idx="28">
                <c:v>119.71895232267499</c:v>
              </c:pt>
              <c:pt idx="29">
                <c:v>118.53089748389429</c:v>
              </c:pt>
              <c:pt idx="30">
                <c:v>119.94371846502912</c:v>
              </c:pt>
              <c:pt idx="31">
                <c:v>115.75357251138627</c:v>
              </c:pt>
              <c:pt idx="32">
                <c:v>118.15506885293965</c:v>
              </c:pt>
              <c:pt idx="33">
                <c:v>119.9955104508005</c:v>
              </c:pt>
              <c:pt idx="34">
                <c:v>120.98286690258946</c:v>
              </c:pt>
              <c:pt idx="35">
                <c:v>122.73073447769875</c:v>
              </c:pt>
              <c:pt idx="36">
                <c:v>123.63212482622703</c:v>
              </c:pt>
              <c:pt idx="37">
                <c:v>125.09592289236997</c:v>
              </c:pt>
              <c:pt idx="38">
                <c:v>127.50978354418848</c:v>
              </c:pt>
              <c:pt idx="39">
                <c:v>126.219189702953</c:v>
              </c:pt>
              <c:pt idx="40">
                <c:v>129.47791631151432</c:v>
              </c:pt>
              <c:pt idx="41">
                <c:v>131.842698711727</c:v>
              </c:pt>
              <c:pt idx="42">
                <c:v>130.22134879460677</c:v>
              </c:pt>
              <c:pt idx="43">
                <c:v>134.87204017167551</c:v>
              </c:pt>
              <c:pt idx="44">
                <c:v>133.22798488833274</c:v>
              </c:pt>
              <c:pt idx="45">
                <c:v>132.78867700006867</c:v>
              </c:pt>
              <c:pt idx="46">
                <c:v>132.58453560963491</c:v>
              </c:pt>
              <c:pt idx="47">
                <c:v>132.26881241329585</c:v>
              </c:pt>
              <c:pt idx="48">
                <c:v>132.5630395679386</c:v>
              </c:pt>
              <c:pt idx="49">
                <c:v>133.51745294280192</c:v>
              </c:pt>
              <c:pt idx="50">
                <c:v>133.87026686609775</c:v>
              </c:pt>
              <c:pt idx="51">
                <c:v>134.52633367853588</c:v>
              </c:pt>
              <c:pt idx="52">
                <c:v>136.34701931375434</c:v>
              </c:pt>
              <c:pt idx="53">
                <c:v>135.73613049886288</c:v>
              </c:pt>
              <c:pt idx="54">
                <c:v>131.44397715602025</c:v>
              </c:pt>
              <c:pt idx="55">
                <c:v>134.97046922413332</c:v>
              </c:pt>
              <c:pt idx="56">
                <c:v>134.99191174079829</c:v>
              </c:pt>
              <c:pt idx="57">
                <c:v>137.50416760816367</c:v>
              </c:pt>
              <c:pt idx="58">
                <c:v>139.24742441136206</c:v>
              </c:pt>
              <c:pt idx="59">
                <c:v>138.86294491317892</c:v>
              </c:pt>
              <c:pt idx="60">
                <c:v>142.09346686358981</c:v>
              </c:pt>
              <c:pt idx="61">
                <c:v>143.87304120787226</c:v>
              </c:pt>
              <c:pt idx="62">
                <c:v>142.86336826235873</c:v>
              </c:pt>
              <c:pt idx="63">
                <c:v>145.56582851436482</c:v>
              </c:pt>
              <c:pt idx="64">
                <c:v>146.48921703142688</c:v>
              </c:pt>
              <c:pt idx="65">
                <c:v>145.12075165028205</c:v>
              </c:pt>
              <c:pt idx="66">
                <c:v>146.81849045135741</c:v>
              </c:pt>
              <c:pt idx="67">
                <c:v>148.19162067833034</c:v>
              </c:pt>
              <c:pt idx="68">
                <c:v>149.58318427407119</c:v>
              </c:pt>
              <c:pt idx="69">
                <c:v>150.64291441156359</c:v>
              </c:pt>
              <c:pt idx="70">
                <c:v>152.58347182407221</c:v>
              </c:pt>
              <c:pt idx="71">
                <c:v>154.73366358264005</c:v>
              </c:pt>
              <c:pt idx="72">
                <c:v>154.62128114839385</c:v>
              </c:pt>
              <c:pt idx="73">
                <c:v>157.87837242048894</c:v>
              </c:pt>
              <c:pt idx="74">
                <c:v>159.99484067445132</c:v>
              </c:pt>
              <c:pt idx="75">
                <c:v>161.81497754277837</c:v>
              </c:pt>
              <c:pt idx="76">
                <c:v>159.73271881572256</c:v>
              </c:pt>
              <c:pt idx="77">
                <c:v>159.48443915328068</c:v>
              </c:pt>
              <c:pt idx="78">
                <c:v>166.09679109345007</c:v>
              </c:pt>
              <c:pt idx="79">
                <c:v>168.74498996415142</c:v>
              </c:pt>
              <c:pt idx="80">
                <c:v>170.84144282596219</c:v>
              </c:pt>
              <c:pt idx="81">
                <c:v>173.73369521978157</c:v>
              </c:pt>
              <c:pt idx="82">
                <c:v>173.05759348375469</c:v>
              </c:pt>
              <c:pt idx="83">
                <c:v>172.00018091783636</c:v>
              </c:pt>
              <c:pt idx="84">
                <c:v>171.89481619181865</c:v>
              </c:pt>
              <c:pt idx="85">
                <c:v>174.65668704917252</c:v>
              </c:pt>
              <c:pt idx="86">
                <c:v>173.82878470280562</c:v>
              </c:pt>
              <c:pt idx="87">
                <c:v>175.61817160784875</c:v>
              </c:pt>
              <c:pt idx="88">
                <c:v>176.70782719060304</c:v>
              </c:pt>
              <c:pt idx="89">
                <c:v>182.23354251612767</c:v>
              </c:pt>
              <c:pt idx="90">
                <c:v>184.39343190776384</c:v>
              </c:pt>
              <c:pt idx="91">
                <c:v>188.61917543456576</c:v>
              </c:pt>
              <c:pt idx="92">
                <c:v>189.28667204764258</c:v>
              </c:pt>
              <c:pt idx="93">
                <c:v>191.92307419330729</c:v>
              </c:pt>
              <c:pt idx="94">
                <c:v>194.15778866209828</c:v>
              </c:pt>
              <c:pt idx="95">
                <c:v>195.56013098873368</c:v>
              </c:pt>
              <c:pt idx="96">
                <c:v>200.164131279033</c:v>
              </c:pt>
              <c:pt idx="97">
                <c:v>199.64214956165463</c:v>
              </c:pt>
              <c:pt idx="98">
                <c:v>202.40212852059994</c:v>
              </c:pt>
              <c:pt idx="99">
                <c:v>203.21444827902684</c:v>
              </c:pt>
              <c:pt idx="100">
                <c:v>203.08240191947567</c:v>
              </c:pt>
              <c:pt idx="101">
                <c:v>204.240824983202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100.4792044752831</c:v>
              </c:pt>
              <c:pt idx="7">
                <c:v>100.98990850755196</c:v>
              </c:pt>
              <c:pt idx="8">
                <c:v>101.44525039280583</c:v>
              </c:pt>
              <c:pt idx="9">
                <c:v>101.93496768996809</c:v>
              </c:pt>
              <c:pt idx="10">
                <c:v>102.45403702300943</c:v>
              </c:pt>
              <c:pt idx="11">
                <c:v>102.94762549155168</c:v>
              </c:pt>
              <c:pt idx="12">
                <c:v>103.42698586297507</c:v>
              </c:pt>
              <c:pt idx="13">
                <c:v>103.92109036092559</c:v>
              </c:pt>
              <c:pt idx="14">
                <c:v>104.40901141029104</c:v>
              </c:pt>
              <c:pt idx="15">
                <c:v>104.8783497566275</c:v>
              </c:pt>
              <c:pt idx="16">
                <c:v>105.36114989850363</c:v>
              </c:pt>
              <c:pt idx="17">
                <c:v>105.82713872063626</c:v>
              </c:pt>
              <c:pt idx="18">
                <c:v>106.30799132896082</c:v>
              </c:pt>
              <c:pt idx="19">
                <c:v>106.79110834274135</c:v>
              </c:pt>
              <c:pt idx="20">
                <c:v>107.22718543429897</c:v>
              </c:pt>
              <c:pt idx="21">
                <c:v>107.70977468427979</c:v>
              </c:pt>
              <c:pt idx="22">
                <c:v>108.17283858831449</c:v>
              </c:pt>
              <c:pt idx="23">
                <c:v>108.6512188128723</c:v>
              </c:pt>
              <c:pt idx="24">
                <c:v>109.114576248077</c:v>
              </c:pt>
              <c:pt idx="25">
                <c:v>109.59377780058946</c:v>
              </c:pt>
              <c:pt idx="26">
                <c:v>110.07667239038183</c:v>
              </c:pt>
              <c:pt idx="27">
                <c:v>110.54770761278951</c:v>
              </c:pt>
              <c:pt idx="28">
                <c:v>111.04325757865408</c:v>
              </c:pt>
              <c:pt idx="29">
                <c:v>111.52670540051572</c:v>
              </c:pt>
              <c:pt idx="30">
                <c:v>112.03020214546127</c:v>
              </c:pt>
              <c:pt idx="31">
                <c:v>112.54062542681019</c:v>
              </c:pt>
              <c:pt idx="32">
                <c:v>113.00864268968841</c:v>
              </c:pt>
              <c:pt idx="33">
                <c:v>113.53660527222171</c:v>
              </c:pt>
              <c:pt idx="34">
                <c:v>114.05860003556073</c:v>
              </c:pt>
              <c:pt idx="35">
                <c:v>114.60453076120638</c:v>
              </c:pt>
              <c:pt idx="36">
                <c:v>115.13841146795349</c:v>
              </c:pt>
              <c:pt idx="37">
                <c:v>115.69656801908954</c:v>
              </c:pt>
              <c:pt idx="38">
                <c:v>116.26009708482297</c:v>
              </c:pt>
              <c:pt idx="39">
                <c:v>116.81439504511167</c:v>
              </c:pt>
              <c:pt idx="40">
                <c:v>117.39625864379252</c:v>
              </c:pt>
              <c:pt idx="41">
                <c:v>117.96869419138781</c:v>
              </c:pt>
              <c:pt idx="42">
                <c:v>118.57007368744834</c:v>
              </c:pt>
              <c:pt idx="43">
                <c:v>119.18106346143237</c:v>
              </c:pt>
              <c:pt idx="44">
                <c:v>119.73927144564021</c:v>
              </c:pt>
              <c:pt idx="45">
                <c:v>120.36273603922362</c:v>
              </c:pt>
              <c:pt idx="46">
                <c:v>120.96697989199572</c:v>
              </c:pt>
              <c:pt idx="47">
                <c:v>121.59752640093205</c:v>
              </c:pt>
              <c:pt idx="48">
                <c:v>122.21777852152162</c:v>
              </c:pt>
              <c:pt idx="49">
                <c:v>122.87003271087841</c:v>
              </c:pt>
              <c:pt idx="50">
                <c:v>123.53211714157904</c:v>
              </c:pt>
              <c:pt idx="51">
                <c:v>124.18014629351303</c:v>
              </c:pt>
              <c:pt idx="52">
                <c:v>124.86272809059487</c:v>
              </c:pt>
              <c:pt idx="53">
                <c:v>125.53478238018157</c:v>
              </c:pt>
              <c:pt idx="54">
                <c:v>126.24081396529007</c:v>
              </c:pt>
              <c:pt idx="55">
                <c:v>126.96167365866694</c:v>
              </c:pt>
              <c:pt idx="56">
                <c:v>127.65174584823122</c:v>
              </c:pt>
              <c:pt idx="57">
                <c:v>128.40855854391333</c:v>
              </c:pt>
              <c:pt idx="58">
                <c:v>129.15774367578078</c:v>
              </c:pt>
              <c:pt idx="59">
                <c:v>129.95212546877423</c:v>
              </c:pt>
              <c:pt idx="60">
                <c:v>130.73479321554794</c:v>
              </c:pt>
              <c:pt idx="61">
                <c:v>131.55790009356076</c:v>
              </c:pt>
              <c:pt idx="62">
                <c:v>132.39555514734246</c:v>
              </c:pt>
              <c:pt idx="63">
                <c:v>133.22109048136213</c:v>
              </c:pt>
              <c:pt idx="64">
                <c:v>134.09158215059347</c:v>
              </c:pt>
              <c:pt idx="65">
                <c:v>134.95152748300353</c:v>
              </c:pt>
              <c:pt idx="66">
                <c:v>135.8596740015532</c:v>
              </c:pt>
              <c:pt idx="67">
                <c:v>136.78175102156982</c:v>
              </c:pt>
              <c:pt idx="68">
                <c:v>137.62559687206743</c:v>
              </c:pt>
              <c:pt idx="69">
                <c:v>138.571120851822</c:v>
              </c:pt>
              <c:pt idx="70">
                <c:v>139.49675155453122</c:v>
              </c:pt>
              <c:pt idx="71">
                <c:v>140.46353956500371</c:v>
              </c:pt>
              <c:pt idx="72">
                <c:v>141.4091462818368</c:v>
              </c:pt>
              <c:pt idx="73">
                <c:v>142.39486642743162</c:v>
              </c:pt>
              <c:pt idx="74">
                <c:v>143.37901491480946</c:v>
              </c:pt>
              <c:pt idx="75">
                <c:v>144.32409001090247</c:v>
              </c:pt>
              <c:pt idx="76">
                <c:v>145.29429005433778</c:v>
              </c:pt>
              <c:pt idx="77">
                <c:v>146.22748361748873</c:v>
              </c:pt>
              <c:pt idx="78">
                <c:v>147.19445001199651</c:v>
              </c:pt>
              <c:pt idx="79">
                <c:v>148.16181998781431</c:v>
              </c:pt>
              <c:pt idx="80">
                <c:v>149.03646327134058</c:v>
              </c:pt>
              <c:pt idx="81">
                <c:v>150.00847650666779</c:v>
              </c:pt>
              <c:pt idx="82">
                <c:v>150.95175914883859</c:v>
              </c:pt>
              <c:pt idx="83">
                <c:v>151.92917139768258</c:v>
              </c:pt>
              <c:pt idx="84">
                <c:v>152.87557805741932</c:v>
              </c:pt>
              <c:pt idx="85">
                <c:v>153.8511389609817</c:v>
              </c:pt>
              <c:pt idx="86">
                <c:v>154.82572371904681</c:v>
              </c:pt>
              <c:pt idx="87">
                <c:v>155.76924365351516</c:v>
              </c:pt>
              <c:pt idx="88">
                <c:v>156.74746742144751</c:v>
              </c:pt>
              <c:pt idx="89">
                <c:v>157.69945700187765</c:v>
              </c:pt>
              <c:pt idx="90">
                <c:v>158.68891656629484</c:v>
              </c:pt>
              <c:pt idx="91">
                <c:v>159.68316691454484</c:v>
              </c:pt>
              <c:pt idx="92">
                <c:v>160.58601485473574</c:v>
              </c:pt>
              <c:pt idx="93">
                <c:v>161.59193467491181</c:v>
              </c:pt>
              <c:pt idx="94">
                <c:v>162.5709022369542</c:v>
              </c:pt>
              <c:pt idx="95">
                <c:v>163.58578320483895</c:v>
              </c:pt>
              <c:pt idx="96">
                <c:v>164.56952854222016</c:v>
              </c:pt>
              <c:pt idx="97">
                <c:v>165.5858605203766</c:v>
              </c:pt>
              <c:pt idx="98">
                <c:v>166.59973517635828</c:v>
              </c:pt>
              <c:pt idx="99">
                <c:v>167.57450224533943</c:v>
              </c:pt>
              <c:pt idx="100">
                <c:v>168.57542261500348</c:v>
              </c:pt>
              <c:pt idx="101">
                <c:v>169.53998999152304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100.21899318622449</c:v>
              </c:pt>
              <c:pt idx="7">
                <c:v>104.67140895596482</c:v>
              </c:pt>
              <c:pt idx="8">
                <c:v>106.31034512965039</c:v>
              </c:pt>
              <c:pt idx="9">
                <c:v>105.10273541669031</c:v>
              </c:pt>
              <c:pt idx="10">
                <c:v>107.28580727399124</c:v>
              </c:pt>
              <c:pt idx="11">
                <c:v>104.41544103219988</c:v>
              </c:pt>
              <c:pt idx="12">
                <c:v>106.61275782112153</c:v>
              </c:pt>
              <c:pt idx="13">
                <c:v>108.16374137127511</c:v>
              </c:pt>
              <c:pt idx="14">
                <c:v>108.11548897330475</c:v>
              </c:pt>
              <c:pt idx="15">
                <c:v>109.38666977076986</c:v>
              </c:pt>
              <c:pt idx="16">
                <c:v>112.23919484867753</c:v>
              </c:pt>
              <c:pt idx="17">
                <c:v>111.84091296250629</c:v>
              </c:pt>
              <c:pt idx="18">
                <c:v>116.36725931241004</c:v>
              </c:pt>
              <c:pt idx="19">
                <c:v>116.96559937939116</c:v>
              </c:pt>
              <c:pt idx="20">
                <c:v>116.28062501990254</c:v>
              </c:pt>
              <c:pt idx="21">
                <c:v>116.52666904096175</c:v>
              </c:pt>
              <c:pt idx="22">
                <c:v>115.20700230358266</c:v>
              </c:pt>
              <c:pt idx="23">
                <c:v>115.87449903287394</c:v>
              </c:pt>
              <c:pt idx="24">
                <c:v>111.56183374730038</c:v>
              </c:pt>
              <c:pt idx="25">
                <c:v>114.00750220862082</c:v>
              </c:pt>
              <c:pt idx="26">
                <c:v>115.72967337055459</c:v>
              </c:pt>
              <c:pt idx="27">
                <c:v>120.42101760722851</c:v>
              </c:pt>
              <c:pt idx="28">
                <c:v>123.41921295430129</c:v>
              </c:pt>
              <c:pt idx="29">
                <c:v>120.8429780711938</c:v>
              </c:pt>
              <c:pt idx="30">
                <c:v>122.27082374369012</c:v>
              </c:pt>
              <c:pt idx="31">
                <c:v>120.00180442785667</c:v>
              </c:pt>
              <c:pt idx="32">
                <c:v>124.6161810355582</c:v>
              </c:pt>
              <c:pt idx="33">
                <c:v>128.29230004998644</c:v>
              </c:pt>
              <c:pt idx="34">
                <c:v>131.47185913683344</c:v>
              </c:pt>
              <c:pt idx="35">
                <c:v>130.73872157724895</c:v>
              </c:pt>
              <c:pt idx="36">
                <c:v>131.73648887613237</c:v>
              </c:pt>
              <c:pt idx="37">
                <c:v>134.90264771211952</c:v>
              </c:pt>
              <c:pt idx="38">
                <c:v>134.25204690770974</c:v>
              </c:pt>
              <c:pt idx="39">
                <c:v>131.31198231893597</c:v>
              </c:pt>
              <c:pt idx="40">
                <c:v>134.2621564243068</c:v>
              </c:pt>
              <c:pt idx="41">
                <c:v>136.47036754443118</c:v>
              </c:pt>
              <c:pt idx="42">
                <c:v>135.33399739508343</c:v>
              </c:pt>
              <c:pt idx="43">
                <c:v>138.15585004814847</c:v>
              </c:pt>
              <c:pt idx="44">
                <c:v>141.2402291450922</c:v>
              </c:pt>
              <c:pt idx="45">
                <c:v>141.37312734876161</c:v>
              </c:pt>
              <c:pt idx="46">
                <c:v>144.56821752780584</c:v>
              </c:pt>
              <c:pt idx="47">
                <c:v>139.74562219591996</c:v>
              </c:pt>
              <c:pt idx="48">
                <c:v>138.649373029072</c:v>
              </c:pt>
              <c:pt idx="49">
                <c:v>138.44849019128748</c:v>
              </c:pt>
              <c:pt idx="50">
                <c:v>135.84480192688258</c:v>
              </c:pt>
              <c:pt idx="51">
                <c:v>131.73843779493279</c:v>
              </c:pt>
              <c:pt idx="52">
                <c:v>136.27680095925481</c:v>
              </c:pt>
              <c:pt idx="53">
                <c:v>131.67845521891837</c:v>
              </c:pt>
              <c:pt idx="54">
                <c:v>125.06011556121116</c:v>
              </c:pt>
              <c:pt idx="55">
                <c:v>125.16975410276329</c:v>
              </c:pt>
              <c:pt idx="56">
                <c:v>127.27626288950748</c:v>
              </c:pt>
              <c:pt idx="57">
                <c:v>137.23186186379843</c:v>
              </c:pt>
              <c:pt idx="58">
                <c:v>140.74804338793444</c:v>
              </c:pt>
              <c:pt idx="59">
                <c:v>138.28272697770214</c:v>
              </c:pt>
              <c:pt idx="60">
                <c:v>138.91220785968758</c:v>
              </c:pt>
              <c:pt idx="61">
                <c:v>143.94928842743528</c:v>
              </c:pt>
              <c:pt idx="62">
                <c:v>141.40924534900745</c:v>
              </c:pt>
              <c:pt idx="63">
                <c:v>144.6027600968946</c:v>
              </c:pt>
              <c:pt idx="64">
                <c:v>146.01673945882979</c:v>
              </c:pt>
              <c:pt idx="65">
                <c:v>148.29067266012859</c:v>
              </c:pt>
              <c:pt idx="66">
                <c:v>148.79145408924344</c:v>
              </c:pt>
              <c:pt idx="67">
                <c:v>152.12544908300771</c:v>
              </c:pt>
              <c:pt idx="68">
                <c:v>151.0248894582011</c:v>
              </c:pt>
              <c:pt idx="69">
                <c:v>151.38084284216183</c:v>
              </c:pt>
              <c:pt idx="70">
                <c:v>153.72361515687621</c:v>
              </c:pt>
              <c:pt idx="71">
                <c:v>152.30723339360307</c:v>
              </c:pt>
              <c:pt idx="72">
                <c:v>149.81495702550009</c:v>
              </c:pt>
              <c:pt idx="73">
                <c:v>157.89636944535076</c:v>
              </c:pt>
              <c:pt idx="74">
                <c:v>163.4262140988188</c:v>
              </c:pt>
              <c:pt idx="75">
                <c:v>162.40343662661994</c:v>
              </c:pt>
              <c:pt idx="76">
                <c:v>164.56511250800074</c:v>
              </c:pt>
              <c:pt idx="77">
                <c:v>167.97971567666565</c:v>
              </c:pt>
              <c:pt idx="78">
                <c:v>176.86328764653766</c:v>
              </c:pt>
              <c:pt idx="79">
                <c:v>181.96119922009524</c:v>
              </c:pt>
              <c:pt idx="80">
                <c:v>187.93394774600952</c:v>
              </c:pt>
              <c:pt idx="81">
                <c:v>186.23704191988284</c:v>
              </c:pt>
              <c:pt idx="82">
                <c:v>188.96348882959603</c:v>
              </c:pt>
              <c:pt idx="83">
                <c:v>183.74855880198254</c:v>
              </c:pt>
              <c:pt idx="84">
                <c:v>181.01347564706472</c:v>
              </c:pt>
              <c:pt idx="85">
                <c:v>185.12636341575691</c:v>
              </c:pt>
              <c:pt idx="86">
                <c:v>184.92168182229622</c:v>
              </c:pt>
              <c:pt idx="87">
                <c:v>185.57454857246537</c:v>
              </c:pt>
              <c:pt idx="88">
                <c:v>183.50323907111749</c:v>
              </c:pt>
              <c:pt idx="89">
                <c:v>185.33850706243058</c:v>
              </c:pt>
              <c:pt idx="90">
                <c:v>189.65773979180884</c:v>
              </c:pt>
              <c:pt idx="91">
                <c:v>194.93215563541057</c:v>
              </c:pt>
              <c:pt idx="92">
                <c:v>195.81333801537392</c:v>
              </c:pt>
              <c:pt idx="93">
                <c:v>194.9201822301543</c:v>
              </c:pt>
              <c:pt idx="94">
                <c:v>200.15355422330956</c:v>
              </c:pt>
              <c:pt idx="95">
                <c:v>198.188516231769</c:v>
              </c:pt>
              <c:pt idx="96">
                <c:v>203.50145823409878</c:v>
              </c:pt>
              <c:pt idx="97">
                <c:v>195.59253876912496</c:v>
              </c:pt>
              <c:pt idx="98">
                <c:v>192.52652402024074</c:v>
              </c:pt>
              <c:pt idx="99">
                <c:v>197.66933277154223</c:v>
              </c:pt>
              <c:pt idx="100">
                <c:v>203.13264844653193</c:v>
              </c:pt>
              <c:pt idx="101">
                <c:v>201.25857415405159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0877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-0.39889999999999093</c:v>
                </c:pt>
                <c:pt idx="1">
                  <c:v>-2.4163000000000157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5.3428291075945378</c:v>
                </c:pt>
                <c:pt idx="1">
                  <c:v>7.7858182070059678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-8.8958905050318116E-2</c:v>
                </c:pt>
                <c:pt idx="1">
                  <c:v>-1.3424834414237141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3.3046663816606037</c:v>
                </c:pt>
                <c:pt idx="1">
                  <c:v>6.4371155054157025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2.8874577405227919</c:v>
                </c:pt>
                <c:pt idx="1">
                  <c:v>2.6406433877881996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8.1962016496528669</c:v>
                </c:pt>
                <c:pt idx="1">
                  <c:v>10.565153727282928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14.333790830242865</c:v>
                </c:pt>
                <c:pt idx="1">
                  <c:v>7.0763807342328011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20.736134543565733</c:v>
                </c:pt>
                <c:pt idx="1">
                  <c:v>9.0830333312475364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2.5217980777882287</c:v>
                </c:pt>
                <c:pt idx="1">
                  <c:v>0.445239932927044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9.1111764632354486</c:v>
                </c:pt>
                <c:pt idx="1">
                  <c:v>11.641556717703327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-0.70392809587237481</c:v>
                </c:pt>
                <c:pt idx="1">
                  <c:v>-1.9497369787868424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-2.3335519851271136</c:v>
                </c:pt>
                <c:pt idx="1">
                  <c:v>0.62793262365308244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0.61589096328427129</c:v>
                </c:pt>
                <c:pt idx="1">
                  <c:v>0.37452581977430732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6.7496321100412704</c:v>
                </c:pt>
                <c:pt idx="1">
                  <c:v>9.0869115978386752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8.0332604984812317</c:v>
                </c:pt>
                <c:pt idx="1">
                  <c:v>1.1757805727900639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12.754336786067789</c:v>
                </c:pt>
                <c:pt idx="1">
                  <c:v>1.8716155223541087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0.57042021011040056</c:v>
                </c:pt>
                <c:pt idx="1">
                  <c:v>0.55376380555665072</c:v>
                </c:pt>
                <c:pt idx="2">
                  <c:v>0.9148467837150065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0.90843731537879613</c:v>
                </c:pt>
                <c:pt idx="1">
                  <c:v>0.86746552233003538</c:v>
                </c:pt>
                <c:pt idx="2">
                  <c:v>1.7728247129790153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4.4388873900725878</c:v>
                </c:pt>
                <c:pt idx="1">
                  <c:v>4.4295462799283092</c:v>
                </c:pt>
                <c:pt idx="2">
                  <c:v>5.3539495534208115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12.076416977476413</c:v>
                </c:pt>
                <c:pt idx="1">
                  <c:v>12.225160263631341</c:v>
                </c:pt>
                <c:pt idx="2">
                  <c:v>10.53722347468382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10.763611735024314</c:v>
                </c:pt>
                <c:pt idx="1">
                  <c:v>10.900485768221579</c:v>
                </c:pt>
                <c:pt idx="2">
                  <c:v>9.4112705018044132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12.065262382684683</c:v>
                </c:pt>
                <c:pt idx="1">
                  <c:v>12.220569069706254</c:v>
                </c:pt>
                <c:pt idx="2">
                  <c:v>11.081433239100825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9.1847642629059543</c:v>
                </c:pt>
                <c:pt idx="1">
                  <c:v>9.2218403836774598</c:v>
                </c:pt>
                <c:pt idx="2">
                  <c:v>9.1255544743590988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9.6951977994383043</c:v>
                </c:pt>
                <c:pt idx="1">
                  <c:v>9.7228785811175342</c:v>
                </c:pt>
                <c:pt idx="2">
                  <c:v>9.7817091434952097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3.5195425891807464</c:v>
                </c:pt>
                <c:pt idx="1">
                  <c:v>3.5023977529855532</c:v>
                </c:pt>
                <c:pt idx="2">
                  <c:v>3.8740691117966186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4.5181566113251748</c:v>
                </c:pt>
                <c:pt idx="1">
                  <c:v>4.4757191660882212</c:v>
                </c:pt>
                <c:pt idx="2">
                  <c:v>5.4134650691588071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3.7960485469902494</c:v>
                </c:pt>
                <c:pt idx="1">
                  <c:v>3.7867649329433428</c:v>
                </c:pt>
                <c:pt idx="2">
                  <c:v>4.70547834947046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5.9594492274276378</c:v>
                </c:pt>
                <c:pt idx="1">
                  <c:v>6.1000743214687958</c:v>
                </c:pt>
                <c:pt idx="2">
                  <c:v>4.5042626662520346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8.3181538913795769</c:v>
                </c:pt>
                <c:pt idx="1">
                  <c:v>8.4520059964108274</c:v>
                </c:pt>
                <c:pt idx="2">
                  <c:v>6.9956698777307924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10.566963990137612</c:v>
                </c:pt>
                <c:pt idx="1">
                  <c:v>10.720194246385105</c:v>
                </c:pt>
                <c:pt idx="2">
                  <c:v>9.596288517843421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3.1679785514440173</c:v>
                </c:pt>
                <c:pt idx="1">
                  <c:v>3.2030115384944491</c:v>
                </c:pt>
                <c:pt idx="2">
                  <c:v>3.1120316046692187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2.4433101428236625</c:v>
                </c:pt>
                <c:pt idx="1">
                  <c:v>2.4691609636384948</c:v>
                </c:pt>
                <c:pt idx="2">
                  <c:v>2.5241022707187977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0.57042021011040056</c:v>
                </c:pt>
                <c:pt idx="1">
                  <c:v>0.55376380555665072</c:v>
                </c:pt>
                <c:pt idx="2">
                  <c:v>0.9148467837150065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0.90843731537879613</c:v>
                </c:pt>
                <c:pt idx="1">
                  <c:v>0.86746552233003538</c:v>
                </c:pt>
                <c:pt idx="2">
                  <c:v>1.7728247129790153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4.4388873900725878</c:v>
                </c:pt>
                <c:pt idx="1">
                  <c:v>4.4295462799283092</c:v>
                </c:pt>
                <c:pt idx="2">
                  <c:v>5.3539495534208115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12.076416977476413</c:v>
                </c:pt>
                <c:pt idx="1">
                  <c:v>12.225160263631341</c:v>
                </c:pt>
                <c:pt idx="2">
                  <c:v>10.53722347468382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10.763611735024314</c:v>
                </c:pt>
                <c:pt idx="1">
                  <c:v>10.900485768221579</c:v>
                </c:pt>
                <c:pt idx="2">
                  <c:v>9.4112705018044132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12.065262382684683</c:v>
                </c:pt>
                <c:pt idx="1">
                  <c:v>12.220569069706254</c:v>
                </c:pt>
                <c:pt idx="2">
                  <c:v>11.081433239100825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9.1847642629059543</c:v>
                </c:pt>
                <c:pt idx="1">
                  <c:v>9.2218403836774598</c:v>
                </c:pt>
                <c:pt idx="2">
                  <c:v>9.1255544743590988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9.6951977994383043</c:v>
                </c:pt>
                <c:pt idx="1">
                  <c:v>9.7228785811175342</c:v>
                </c:pt>
                <c:pt idx="2">
                  <c:v>9.7817091434952097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3.5195425891807464</c:v>
                </c:pt>
                <c:pt idx="1">
                  <c:v>3.5023977529855532</c:v>
                </c:pt>
                <c:pt idx="2">
                  <c:v>3.8740691117966186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4.5181566113251748</c:v>
                </c:pt>
                <c:pt idx="1">
                  <c:v>4.4757191660882212</c:v>
                </c:pt>
                <c:pt idx="2">
                  <c:v>5.4134650691588071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3.7960485469902494</c:v>
                </c:pt>
                <c:pt idx="1">
                  <c:v>3.7867649329433428</c:v>
                </c:pt>
                <c:pt idx="2">
                  <c:v>4.70547834947046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5.9594492274276378</c:v>
                </c:pt>
                <c:pt idx="1">
                  <c:v>6.1000743214687958</c:v>
                </c:pt>
                <c:pt idx="2">
                  <c:v>4.5042626662520346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8.3181538913795769</c:v>
                </c:pt>
                <c:pt idx="1">
                  <c:v>8.4520059964108274</c:v>
                </c:pt>
                <c:pt idx="2">
                  <c:v>6.9956698777307924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10.566963990137612</c:v>
                </c:pt>
                <c:pt idx="1">
                  <c:v>10.720194246385105</c:v>
                </c:pt>
                <c:pt idx="2">
                  <c:v>9.596288517843421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3.1679785514440173</c:v>
                </c:pt>
                <c:pt idx="1">
                  <c:v>3.2030115384944491</c:v>
                </c:pt>
                <c:pt idx="2">
                  <c:v>3.1120316046692187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2.4433101428236625</c:v>
                </c:pt>
                <c:pt idx="1">
                  <c:v>2.4691609636384948</c:v>
                </c:pt>
                <c:pt idx="2">
                  <c:v>2.5241022707187977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D9C8E7E-BF4E-482C-A5DE-461C7F2423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CFE8B815-B55A-40BB-B17F-B4099BFC0B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01E7BD71-7D80-45C5-887D-BCB9D5087CC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09C6E051-1E6B-4A2B-B61C-CBC4FB0728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4BCE51C1-8DB5-482B-B519-115BA0F780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468DB802-B6C2-4C6B-AD15-E70847AB8E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BFB26399-FFE7-4EE6-A2BB-7C707A4D8C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CA6B53-3489-4040-A23D-A087AA6C9D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5ED250AA-E4D1-4109-BE77-C5677944FF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D44F60EC-2559-4E71-81C3-5855A7F520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0D0C6421-A8CF-4053-9959-99CB7740E5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94F6B8C-B2E2-41AE-A514-5559F57A62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0498B77-6E91-4C6A-9932-2329573034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AD4444-D0F8-433C-988C-70C8AEE46BA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B59D55E-8A96-4A2F-BCA0-BACBDA6AE9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0.375</c:v>
              </c:pt>
              <c:pt idx="1">
                <c:v>1.875</c:v>
              </c:pt>
              <c:pt idx="2">
                <c:v>2.125</c:v>
              </c:pt>
              <c:pt idx="3">
                <c:v>3.875</c:v>
              </c:pt>
              <c:pt idx="4">
                <c:v>4.875</c:v>
              </c:pt>
              <c:pt idx="5">
                <c:v>5.375</c:v>
              </c:pt>
              <c:pt idx="6">
                <c:v>7.125</c:v>
              </c:pt>
              <c:pt idx="7">
                <c:v>10.125</c:v>
              </c:pt>
              <c:pt idx="8">
                <c:v>12.375</c:v>
              </c:pt>
              <c:pt idx="9">
                <c:v>15.625</c:v>
              </c:pt>
              <c:pt idx="10">
                <c:v>17.625</c:v>
              </c:pt>
              <c:pt idx="11">
                <c:v>20.875</c:v>
              </c:pt>
              <c:pt idx="12">
                <c:v>23.625</c:v>
              </c:pt>
              <c:pt idx="13">
                <c:v>25.625</c:v>
              </c:pt>
              <c:pt idx="14">
                <c:v>30.625</c:v>
              </c:pt>
            </c:numLit>
          </c:xVal>
          <c:yVal>
            <c:numLit>
              <c:formatCode>General</c:formatCode>
              <c:ptCount val="15"/>
              <c:pt idx="0">
                <c:v>7.2800699999999994</c:v>
              </c:pt>
              <c:pt idx="1">
                <c:v>8.11</c:v>
              </c:pt>
              <c:pt idx="2">
                <c:v>8.129999999999999</c:v>
              </c:pt>
              <c:pt idx="3">
                <c:v>8.3831699999999998</c:v>
              </c:pt>
              <c:pt idx="4">
                <c:v>8.9500000000000011</c:v>
              </c:pt>
              <c:pt idx="5">
                <c:v>8.9460000000000015</c:v>
              </c:pt>
              <c:pt idx="6">
                <c:v>9.3413000000000004</c:v>
              </c:pt>
              <c:pt idx="7">
                <c:v>9.8249999999999993</c:v>
              </c:pt>
              <c:pt idx="8">
                <c:v>10.501689999999998</c:v>
              </c:pt>
              <c:pt idx="9">
                <c:v>10.79</c:v>
              </c:pt>
              <c:pt idx="10">
                <c:v>11.12725</c:v>
              </c:pt>
              <c:pt idx="11">
                <c:v>11.239999999999998</c:v>
              </c:pt>
              <c:pt idx="12">
                <c:v>11.737000000000002</c:v>
              </c:pt>
              <c:pt idx="13">
                <c:v>11.835000000000001</c:v>
              </c:pt>
              <c:pt idx="14">
                <c:v>12.0336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115849C-BCA7-4A65-BACB-D547D96C5F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7E0AB3-5A63-4DE6-BE5B-D5A4C949D8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6B86965-71FC-4004-8B01-AF6EED8638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BB7D25-D3BA-4FAD-8EEE-BED8DE48900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EBC563-A26A-484A-BF0E-65CE750042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A3E0884-2470-417A-A78F-2B4D9B2965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32B79B95-C33D-44D8-BB5F-1F66AE0C17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4EB43AE-7938-4BCF-8803-562E6B4CC5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507EE05D-8CF6-4B16-931D-A872C2E253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B94EFCEA-CE64-4741-991B-E175CB8501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0.125</c:v>
              </c:pt>
              <c:pt idx="1">
                <c:v>1.3333333333333333</c:v>
              </c:pt>
              <c:pt idx="2">
                <c:v>3.2444444444444445</c:v>
              </c:pt>
              <c:pt idx="3">
                <c:v>7.0583333333333336</c:v>
              </c:pt>
              <c:pt idx="4">
                <c:v>11.244444444444444</c:v>
              </c:pt>
              <c:pt idx="5">
                <c:v>16.333333333333332</c:v>
              </c:pt>
              <c:pt idx="6">
                <c:v>17.166666666666668</c:v>
              </c:pt>
              <c:pt idx="7">
                <c:v>21.244444444444444</c:v>
              </c:pt>
              <c:pt idx="8">
                <c:v>24.166666666666668</c:v>
              </c:pt>
              <c:pt idx="9">
                <c:v>28.244444444444444</c:v>
              </c:pt>
            </c:numLit>
          </c:xVal>
          <c:yVal>
            <c:numLit>
              <c:formatCode>General</c:formatCode>
              <c:ptCount val="10"/>
              <c:pt idx="0">
                <c:v>6.9</c:v>
              </c:pt>
              <c:pt idx="1">
                <c:v>6.7</c:v>
              </c:pt>
              <c:pt idx="2">
                <c:v>7.4349999999999996</c:v>
              </c:pt>
              <c:pt idx="3">
                <c:v>8.4450000000000003</c:v>
              </c:pt>
              <c:pt idx="4">
                <c:v>9.43</c:v>
              </c:pt>
              <c:pt idx="5">
                <c:v>9.8849999999999998</c:v>
              </c:pt>
              <c:pt idx="6">
                <c:v>10.02</c:v>
              </c:pt>
              <c:pt idx="7">
                <c:v>10.145</c:v>
              </c:pt>
              <c:pt idx="8">
                <c:v>10.255000000000001</c:v>
              </c:pt>
              <c:pt idx="9">
                <c:v>10.225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136070</xdr:colOff>
      <xdr:row>16</xdr:row>
      <xdr:rowOff>0</xdr:rowOff>
    </xdr:from>
    <xdr:to>
      <xdr:col>12</xdr:col>
      <xdr:colOff>530677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B876DF-6C68-4E80-A2BD-DB6B7F50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2966357"/>
          <a:ext cx="5252357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eric@ijg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hyperlink" Target="mailto:rosalia@ijg.net" TargetMode="External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3" t="str">
        <f>"Individual Equity Total Returns [N$,%]" &amp; TEXT(Map!$N$16, " mmmm yyyy")</f>
        <v>Individual Equity Total Returns [N$,%] November 2019</v>
      </c>
      <c r="C2" s="423"/>
      <c r="D2" s="423"/>
      <c r="E2" s="423"/>
      <c r="F2" s="423"/>
      <c r="G2" s="423"/>
      <c r="H2" s="495" t="s">
        <v>8</v>
      </c>
      <c r="I2" s="49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153</v>
      </c>
      <c r="C5" s="399"/>
      <c r="D5" s="400"/>
      <c r="E5" s="401">
        <v>-3.9501641483603729</v>
      </c>
      <c r="F5" s="401">
        <v>3.0498043422403054</v>
      </c>
      <c r="G5" s="401">
        <v>-7.1800958710610914</v>
      </c>
      <c r="H5" s="401">
        <v>-2.6265353962266715</v>
      </c>
      <c r="I5" s="401">
        <v>-2.9756544437437964</v>
      </c>
      <c r="J5" s="85"/>
    </row>
    <row r="6" spans="2:11">
      <c r="B6" s="87" t="s">
        <v>154</v>
      </c>
      <c r="C6" s="402"/>
      <c r="D6" s="400"/>
      <c r="E6" s="21">
        <v>-4.2690849830041762</v>
      </c>
      <c r="F6" s="21">
        <v>1.0092936803689776</v>
      </c>
      <c r="G6" s="21">
        <v>-10.175354218196285</v>
      </c>
      <c r="H6" s="21">
        <v>-3.1266828190312452</v>
      </c>
      <c r="I6" s="21">
        <v>-3.4218316974770371</v>
      </c>
      <c r="J6" s="85"/>
    </row>
    <row r="7" spans="2:11">
      <c r="B7" s="57" t="s">
        <v>155</v>
      </c>
      <c r="C7" s="402">
        <v>1528</v>
      </c>
      <c r="D7" s="403">
        <v>1.5477720029656698E-3</v>
      </c>
      <c r="E7" s="22">
        <v>-1.3557129999999999</v>
      </c>
      <c r="F7" s="22">
        <v>-2.3512499999999998</v>
      </c>
      <c r="G7" s="22">
        <v>-2.3512499999999998</v>
      </c>
      <c r="H7" s="22">
        <v>2.7113990000000001</v>
      </c>
      <c r="I7" s="22">
        <v>2.7113990000000001</v>
      </c>
      <c r="J7" s="85"/>
    </row>
    <row r="8" spans="2:11">
      <c r="B8" s="57" t="s">
        <v>156</v>
      </c>
      <c r="C8" s="402">
        <v>6262</v>
      </c>
      <c r="D8" s="403">
        <v>0.14687447091625278</v>
      </c>
      <c r="E8" s="22">
        <v>-4.1041350000000003</v>
      </c>
      <c r="F8" s="22">
        <v>6.9308339999999999</v>
      </c>
      <c r="G8" s="22">
        <v>-4.1138899999999996</v>
      </c>
      <c r="H8" s="22">
        <v>-1.9024749999999999</v>
      </c>
      <c r="I8" s="22">
        <v>0.397038</v>
      </c>
      <c r="J8" s="85"/>
    </row>
    <row r="9" spans="2:11">
      <c r="B9" s="57" t="s">
        <v>157</v>
      </c>
      <c r="C9" s="402">
        <v>3340</v>
      </c>
      <c r="D9" s="403">
        <v>1.5846248420982253E-3</v>
      </c>
      <c r="E9" s="22">
        <v>-8.9739749999999993E-2</v>
      </c>
      <c r="F9" s="22">
        <v>10.958500000000001</v>
      </c>
      <c r="G9" s="22">
        <v>-5.4347099999999999</v>
      </c>
      <c r="H9" s="22">
        <v>-12.98715</v>
      </c>
      <c r="I9" s="22">
        <v>-12.887</v>
      </c>
      <c r="J9" s="85"/>
    </row>
    <row r="10" spans="2:11">
      <c r="B10" s="57" t="s">
        <v>158</v>
      </c>
      <c r="C10" s="402">
        <v>330</v>
      </c>
      <c r="D10" s="403">
        <v>2.6816384397261415E-4</v>
      </c>
      <c r="E10" s="22">
        <v>-0.60240970000000005</v>
      </c>
      <c r="F10" s="22">
        <v>-3.5087720000000004</v>
      </c>
      <c r="G10" s="22">
        <v>-11.52815</v>
      </c>
      <c r="H10" s="22">
        <v>-10.19281</v>
      </c>
      <c r="I10" s="22">
        <v>-10.19281</v>
      </c>
      <c r="J10" s="85"/>
    </row>
    <row r="11" spans="2:11">
      <c r="B11" s="57" t="s">
        <v>159</v>
      </c>
      <c r="C11" s="402">
        <v>21900</v>
      </c>
      <c r="D11" s="403">
        <v>6.4332564904447137E-2</v>
      </c>
      <c r="E11" s="22">
        <v>-4.4419230000000001</v>
      </c>
      <c r="F11" s="22">
        <v>-6.3870720000000006E-2</v>
      </c>
      <c r="G11" s="22">
        <v>-13.815289999999999</v>
      </c>
      <c r="H11" s="22">
        <v>-12.648310000000002</v>
      </c>
      <c r="I11" s="22">
        <v>-15.481390000000001</v>
      </c>
      <c r="J11" s="85"/>
    </row>
    <row r="12" spans="2:11">
      <c r="B12" s="57" t="s">
        <v>160</v>
      </c>
      <c r="C12" s="402">
        <v>919.99999999999989</v>
      </c>
      <c r="D12" s="403">
        <v>5.3264227145887843E-4</v>
      </c>
      <c r="E12" s="22">
        <v>3.3707859999999998</v>
      </c>
      <c r="F12" s="22"/>
      <c r="G12" s="22"/>
      <c r="H12" s="22"/>
      <c r="I12" s="22">
        <v>3.3707859999999998</v>
      </c>
      <c r="J12" s="85"/>
    </row>
    <row r="13" spans="2:11">
      <c r="B13" s="57" t="s">
        <v>161</v>
      </c>
      <c r="C13" s="402">
        <v>16574</v>
      </c>
      <c r="D13" s="403">
        <v>0.15662931024971374</v>
      </c>
      <c r="E13" s="22">
        <v>-4.4561019999999996</v>
      </c>
      <c r="F13" s="22">
        <v>-4.1589530000000003</v>
      </c>
      <c r="G13" s="22">
        <v>-14.521839999999999</v>
      </c>
      <c r="H13" s="22">
        <v>-0.32028329999999999</v>
      </c>
      <c r="I13" s="22">
        <v>-2.025979</v>
      </c>
      <c r="J13" s="85"/>
    </row>
    <row r="14" spans="2:11">
      <c r="B14" s="87" t="s">
        <v>162</v>
      </c>
      <c r="C14" s="402"/>
      <c r="D14" s="403"/>
      <c r="E14" s="21">
        <v>2.4220959999999998</v>
      </c>
      <c r="F14" s="21">
        <v>2.7896100000000001</v>
      </c>
      <c r="G14" s="21">
        <v>-3.3198940000000001</v>
      </c>
      <c r="H14" s="21">
        <v>-5.5462930000000004</v>
      </c>
      <c r="I14" s="21">
        <v>-0.52219289999999996</v>
      </c>
      <c r="J14" s="85"/>
    </row>
    <row r="15" spans="2:11">
      <c r="B15" s="57" t="s">
        <v>163</v>
      </c>
      <c r="C15" s="402">
        <v>28924</v>
      </c>
      <c r="D15" s="403">
        <v>8.8365375649967024E-3</v>
      </c>
      <c r="E15" s="22">
        <v>2.4220959999999998</v>
      </c>
      <c r="F15" s="22">
        <v>2.7896100000000001</v>
      </c>
      <c r="G15" s="22">
        <v>-3.3198940000000001</v>
      </c>
      <c r="H15" s="22">
        <v>-5.5462930000000004</v>
      </c>
      <c r="I15" s="22">
        <v>-0.52219289999999996</v>
      </c>
      <c r="J15" s="85"/>
    </row>
    <row r="16" spans="2:11">
      <c r="B16" s="87" t="s">
        <v>164</v>
      </c>
      <c r="C16" s="402"/>
      <c r="D16" s="403"/>
      <c r="E16" s="21">
        <v>-4.1849927734260763</v>
      </c>
      <c r="F16" s="21">
        <v>6.3041331375749916</v>
      </c>
      <c r="G16" s="21">
        <v>-2.6983816725238916</v>
      </c>
      <c r="H16" s="21">
        <v>-2.1763839465161392</v>
      </c>
      <c r="I16" s="21">
        <v>-3.201885023939874</v>
      </c>
      <c r="J16" s="85"/>
    </row>
    <row r="17" spans="2:10">
      <c r="B17" s="57" t="s">
        <v>165</v>
      </c>
      <c r="C17" s="402">
        <v>2035.0000000000002</v>
      </c>
      <c r="D17" s="403">
        <v>1.492558022772751E-2</v>
      </c>
      <c r="E17" s="22">
        <v>0.74257430000000002</v>
      </c>
      <c r="F17" s="22">
        <v>23.783449999999998</v>
      </c>
      <c r="G17" s="22">
        <v>8.533334</v>
      </c>
      <c r="H17" s="22">
        <v>17.562100000000001</v>
      </c>
      <c r="I17" s="22">
        <v>18.797429999999999</v>
      </c>
      <c r="J17" s="85"/>
    </row>
    <row r="18" spans="2:10">
      <c r="B18" s="57" t="s">
        <v>166</v>
      </c>
      <c r="C18" s="402">
        <v>1854</v>
      </c>
      <c r="D18" s="403">
        <v>6.4622074116217634E-2</v>
      </c>
      <c r="E18" s="22">
        <v>-5.6488550000000002</v>
      </c>
      <c r="F18" s="22">
        <v>4.208291</v>
      </c>
      <c r="G18" s="22">
        <v>-9.9073759999999993</v>
      </c>
      <c r="H18" s="22">
        <v>-15.322620000000001</v>
      </c>
      <c r="I18" s="22">
        <v>-12.563040000000001</v>
      </c>
      <c r="J18" s="85"/>
    </row>
    <row r="19" spans="2:10">
      <c r="B19" s="57" t="s">
        <v>167</v>
      </c>
      <c r="C19" s="402">
        <v>7641</v>
      </c>
      <c r="D19" s="403">
        <v>9.8531867727672112E-2</v>
      </c>
      <c r="E19" s="22">
        <v>-3.971346</v>
      </c>
      <c r="F19" s="22">
        <v>5.0309280000000003</v>
      </c>
      <c r="G19" s="22">
        <v>0.3282563</v>
      </c>
      <c r="H19" s="22">
        <v>3.4555880000000005</v>
      </c>
      <c r="I19" s="22">
        <v>-0.39482660000000008</v>
      </c>
      <c r="J19" s="85"/>
    </row>
    <row r="20" spans="2:10">
      <c r="B20" s="87" t="s">
        <v>168</v>
      </c>
      <c r="C20" s="402"/>
      <c r="D20" s="403"/>
      <c r="E20" s="21">
        <v>-1.7857139999999998</v>
      </c>
      <c r="F20" s="21">
        <v>0</v>
      </c>
      <c r="G20" s="21">
        <v>-14.0625</v>
      </c>
      <c r="H20" s="21">
        <v>-3.9916990000000001</v>
      </c>
      <c r="I20" s="21">
        <v>-14.0625</v>
      </c>
      <c r="J20" s="85"/>
    </row>
    <row r="21" spans="2:10">
      <c r="B21" s="57" t="s">
        <v>169</v>
      </c>
      <c r="C21" s="402">
        <v>55.000000000000007</v>
      </c>
      <c r="D21" s="403">
        <v>4.2256120868411928E-5</v>
      </c>
      <c r="E21" s="22">
        <v>-1.785714</v>
      </c>
      <c r="F21" s="22">
        <v>0</v>
      </c>
      <c r="G21" s="22">
        <v>-14.0625</v>
      </c>
      <c r="H21" s="22">
        <v>-3.9916990000000001</v>
      </c>
      <c r="I21" s="22">
        <v>-14.0625</v>
      </c>
      <c r="J21" s="85"/>
    </row>
    <row r="22" spans="2:10">
      <c r="B22" s="87" t="s">
        <v>170</v>
      </c>
      <c r="C22" s="402"/>
      <c r="D22" s="403"/>
      <c r="E22" s="21">
        <v>1.6496852888651261</v>
      </c>
      <c r="F22" s="21">
        <v>4.9798343737495276</v>
      </c>
      <c r="G22" s="21">
        <v>0.57981958481813578</v>
      </c>
      <c r="H22" s="21">
        <v>1.9735844191281933</v>
      </c>
      <c r="I22" s="21">
        <v>6.312468813876535</v>
      </c>
      <c r="J22" s="85"/>
    </row>
    <row r="23" spans="2:10">
      <c r="B23" s="57" t="s">
        <v>171</v>
      </c>
      <c r="C23" s="402">
        <v>2023.9999999999998</v>
      </c>
      <c r="D23" s="403">
        <v>1.3065028323280539E-3</v>
      </c>
      <c r="E23" s="22">
        <v>-0.29556650000000001</v>
      </c>
      <c r="F23" s="22">
        <v>2.635256</v>
      </c>
      <c r="G23" s="22">
        <v>3.9602390000000001</v>
      </c>
      <c r="H23" s="22">
        <v>8.256653</v>
      </c>
      <c r="I23" s="22">
        <v>8.203087</v>
      </c>
      <c r="J23" s="85"/>
    </row>
    <row r="24" spans="2:10">
      <c r="B24" s="57" t="s">
        <v>172</v>
      </c>
      <c r="C24" s="402">
        <v>1970</v>
      </c>
      <c r="D24" s="403">
        <v>1.2002722364535189E-2</v>
      </c>
      <c r="E24" s="22">
        <v>1.8614269999999999</v>
      </c>
      <c r="F24" s="22">
        <v>5.2350430000000001</v>
      </c>
      <c r="G24" s="22">
        <v>0.21185909999999999</v>
      </c>
      <c r="H24" s="22">
        <v>1.289669</v>
      </c>
      <c r="I24" s="22">
        <v>6.1066739999999999</v>
      </c>
      <c r="J24" s="85"/>
    </row>
    <row r="25" spans="2:10">
      <c r="B25" s="87" t="s">
        <v>173</v>
      </c>
      <c r="C25" s="402"/>
      <c r="D25" s="403"/>
      <c r="E25" s="21">
        <v>-2.8245448123048029</v>
      </c>
      <c r="F25" s="21">
        <v>9.1433236629707402</v>
      </c>
      <c r="G25" s="21">
        <v>-0.36150338531867715</v>
      </c>
      <c r="H25" s="21">
        <v>0.61274292679156084</v>
      </c>
      <c r="I25" s="21">
        <v>-6.8980678264057183E-2</v>
      </c>
      <c r="J25" s="85"/>
    </row>
    <row r="26" spans="2:10">
      <c r="B26" s="57" t="s">
        <v>174</v>
      </c>
      <c r="C26" s="402">
        <v>293</v>
      </c>
      <c r="D26" s="403">
        <v>2.6613772738062096E-4</v>
      </c>
      <c r="E26" s="22">
        <v>-2.657807</v>
      </c>
      <c r="F26" s="22">
        <v>-3.6184210000000001</v>
      </c>
      <c r="G26" s="22">
        <v>0.34246579999999999</v>
      </c>
      <c r="H26" s="22">
        <v>-52.937060000000002</v>
      </c>
      <c r="I26" s="22">
        <v>-55.011759999999995</v>
      </c>
      <c r="J26" s="85"/>
    </row>
    <row r="27" spans="2:10">
      <c r="B27" s="57" t="s">
        <v>175</v>
      </c>
      <c r="C27" s="402">
        <v>147</v>
      </c>
      <c r="D27" s="403">
        <v>3.7572181700379956E-6</v>
      </c>
      <c r="E27" s="22">
        <v>-3.2894739999999998</v>
      </c>
      <c r="F27" s="22">
        <v>7.299269999999999</v>
      </c>
      <c r="G27" s="22">
        <v>-0.67567569999999999</v>
      </c>
      <c r="H27" s="22">
        <v>7.299269999999999</v>
      </c>
      <c r="I27" s="22">
        <v>2.0833330000000001</v>
      </c>
      <c r="J27" s="85"/>
    </row>
    <row r="28" spans="2:10">
      <c r="B28" s="57" t="s">
        <v>176</v>
      </c>
      <c r="C28" s="402">
        <v>8421</v>
      </c>
      <c r="D28" s="403">
        <v>1.8708108912463998E-2</v>
      </c>
      <c r="E28" s="22">
        <v>-1.9902230000000001</v>
      </c>
      <c r="F28" s="22">
        <v>5.1442129999999997</v>
      </c>
      <c r="G28" s="22">
        <v>1.097035</v>
      </c>
      <c r="H28" s="22">
        <v>6.1973659999999997</v>
      </c>
      <c r="I28" s="22">
        <v>9.6582899999999992</v>
      </c>
      <c r="J28" s="85"/>
    </row>
    <row r="29" spans="2:10">
      <c r="B29" s="57" t="s">
        <v>177</v>
      </c>
      <c r="C29" s="402">
        <v>961</v>
      </c>
      <c r="D29" s="403">
        <v>2.831429567579541E-3</v>
      </c>
      <c r="E29" s="22">
        <v>7.9775280000000004</v>
      </c>
      <c r="F29" s="22">
        <v>19.77853</v>
      </c>
      <c r="G29" s="22">
        <v>0.93836809999999993</v>
      </c>
      <c r="H29" s="22">
        <v>-10.748100000000001</v>
      </c>
      <c r="I29" s="22">
        <v>-8.2457119999999993</v>
      </c>
      <c r="J29" s="85"/>
    </row>
    <row r="30" spans="2:10">
      <c r="B30" s="57" t="s">
        <v>178</v>
      </c>
      <c r="C30" s="402">
        <v>1029</v>
      </c>
      <c r="D30" s="403">
        <v>2.058984644186931E-4</v>
      </c>
      <c r="E30" s="22">
        <v>0</v>
      </c>
      <c r="F30" s="22">
        <v>-9.7087380000000001E-2</v>
      </c>
      <c r="G30" s="22">
        <v>-2.7410209999999999</v>
      </c>
      <c r="H30" s="22">
        <v>-6.4545450000000004</v>
      </c>
      <c r="I30" s="22">
        <v>-6.4545450000000004</v>
      </c>
      <c r="J30" s="85"/>
    </row>
    <row r="31" spans="2:10">
      <c r="B31" s="57" t="s">
        <v>179</v>
      </c>
      <c r="C31" s="402">
        <v>12790</v>
      </c>
      <c r="D31" s="403">
        <v>4.3943080467049288E-4</v>
      </c>
      <c r="E31" s="22">
        <v>0</v>
      </c>
      <c r="F31" s="22">
        <v>0</v>
      </c>
      <c r="G31" s="22">
        <v>8.5013489999999994</v>
      </c>
      <c r="H31" s="22">
        <v>8.5013489999999994</v>
      </c>
      <c r="I31" s="22">
        <v>8.5013489999999994</v>
      </c>
      <c r="J31" s="85"/>
    </row>
    <row r="32" spans="2:10">
      <c r="B32" s="57" t="s">
        <v>180</v>
      </c>
      <c r="C32" s="402">
        <v>1325</v>
      </c>
      <c r="D32" s="403">
        <v>0</v>
      </c>
      <c r="E32" s="22">
        <v>-2.9304030000000001</v>
      </c>
      <c r="F32" s="22">
        <v>-4.3321300000000003</v>
      </c>
      <c r="G32" s="22">
        <v>-0.52552549999999998</v>
      </c>
      <c r="H32" s="22">
        <v>7.811229</v>
      </c>
      <c r="I32" s="22">
        <v>2.4748649999999999</v>
      </c>
      <c r="J32" s="85"/>
    </row>
    <row r="33" spans="2:12" ht="14.25" thickBot="1">
      <c r="B33" s="393" t="s">
        <v>181</v>
      </c>
      <c r="C33" s="402">
        <v>799</v>
      </c>
      <c r="D33" s="403">
        <v>3.6737518020380144E-3</v>
      </c>
      <c r="E33" s="22">
        <v>-15.894740000000002</v>
      </c>
      <c r="F33" s="394">
        <v>22.923079999999999</v>
      </c>
      <c r="G33" s="394">
        <v>-9.7175139999999995</v>
      </c>
      <c r="H33" s="394">
        <v>-19.617709999999999</v>
      </c>
      <c r="I33" s="394">
        <v>-43.969140000000003</v>
      </c>
      <c r="J33" s="85"/>
    </row>
    <row r="34" spans="2:12">
      <c r="B34" s="404"/>
      <c r="C34" s="405"/>
      <c r="D34" s="406"/>
      <c r="E34" s="404"/>
      <c r="F34" s="407"/>
      <c r="G34" s="407"/>
      <c r="H34" s="407"/>
      <c r="I34" s="407"/>
      <c r="J34" s="85"/>
    </row>
    <row r="35" spans="2:12">
      <c r="B35" s="398" t="s">
        <v>182</v>
      </c>
      <c r="C35" s="399"/>
      <c r="D35" s="403"/>
      <c r="E35" s="401">
        <v>3.9306849999999995</v>
      </c>
      <c r="F35" s="401">
        <v>17.730609999999999</v>
      </c>
      <c r="G35" s="401">
        <v>34.798819999999999</v>
      </c>
      <c r="H35" s="401">
        <v>19.89086</v>
      </c>
      <c r="I35" s="401">
        <v>24.576260000000001</v>
      </c>
      <c r="J35" s="85"/>
    </row>
    <row r="36" spans="2:12">
      <c r="B36" s="391" t="s">
        <v>183</v>
      </c>
      <c r="C36" s="399"/>
      <c r="D36" s="403"/>
      <c r="E36" s="392">
        <v>3.9306849999999995</v>
      </c>
      <c r="F36" s="392">
        <v>17.730609999999999</v>
      </c>
      <c r="G36" s="392">
        <v>34.798819999999999</v>
      </c>
      <c r="H36" s="392">
        <v>19.89086</v>
      </c>
      <c r="I36" s="392">
        <v>24.576260000000001</v>
      </c>
      <c r="J36" s="85"/>
    </row>
    <row r="37" spans="2:12" ht="14.25" thickBot="1">
      <c r="B37" s="408" t="s">
        <v>184</v>
      </c>
      <c r="C37" s="409">
        <v>7377</v>
      </c>
      <c r="D37" s="410">
        <v>2.0337925701704528E-2</v>
      </c>
      <c r="E37" s="411">
        <v>3.9306849999999995</v>
      </c>
      <c r="F37" s="411">
        <v>17.730609999999999</v>
      </c>
      <c r="G37" s="411">
        <v>34.798819999999999</v>
      </c>
      <c r="H37" s="411">
        <v>19.89086</v>
      </c>
      <c r="I37" s="411">
        <v>24.576260000000001</v>
      </c>
      <c r="J37" s="85"/>
    </row>
    <row r="38" spans="2:12">
      <c r="B38" s="404"/>
      <c r="C38" s="405"/>
      <c r="D38" s="406"/>
      <c r="E38" s="404"/>
      <c r="F38" s="407"/>
      <c r="G38" s="407"/>
      <c r="H38" s="407"/>
      <c r="I38" s="407"/>
      <c r="J38" s="85"/>
    </row>
    <row r="39" spans="2:12">
      <c r="B39" s="398" t="s">
        <v>185</v>
      </c>
      <c r="C39" s="399"/>
      <c r="D39" s="400"/>
      <c r="E39" s="401">
        <v>5.3115931188559444E-2</v>
      </c>
      <c r="F39" s="401">
        <v>16.610731393901091</v>
      </c>
      <c r="G39" s="401">
        <v>15.166373775413724</v>
      </c>
      <c r="H39" s="401">
        <v>45.912100958514671</v>
      </c>
      <c r="I39" s="401">
        <v>25.299331354766824</v>
      </c>
      <c r="J39" s="85"/>
    </row>
    <row r="40" spans="2:12">
      <c r="B40" s="391" t="s">
        <v>186</v>
      </c>
      <c r="C40" s="399"/>
      <c r="D40" s="400"/>
      <c r="E40" s="392">
        <v>1.8051661341145248E-2</v>
      </c>
      <c r="F40" s="392">
        <v>16.6363545810609</v>
      </c>
      <c r="G40" s="392">
        <v>15.246688051242364</v>
      </c>
      <c r="H40" s="392">
        <v>46.412006216951639</v>
      </c>
      <c r="I40" s="392">
        <v>25.610011813141707</v>
      </c>
      <c r="J40" s="85"/>
      <c r="L40" s="1" t="s">
        <v>132</v>
      </c>
    </row>
    <row r="41" spans="2:12">
      <c r="B41" s="393" t="s">
        <v>187</v>
      </c>
      <c r="C41" s="399">
        <v>38543</v>
      </c>
      <c r="D41" s="403">
        <v>0.27684850797169447</v>
      </c>
      <c r="E41" s="394">
        <v>-0.30263839999999997</v>
      </c>
      <c r="F41" s="394">
        <v>17.638259999999999</v>
      </c>
      <c r="G41" s="394">
        <v>14.04609</v>
      </c>
      <c r="H41" s="394">
        <v>46.186810000000001</v>
      </c>
      <c r="I41" s="394">
        <v>25.647079999999999</v>
      </c>
      <c r="J41" s="85"/>
    </row>
    <row r="42" spans="2:12">
      <c r="B42" s="393" t="s">
        <v>188</v>
      </c>
      <c r="C42" s="399">
        <v>87</v>
      </c>
      <c r="D42" s="403">
        <v>9.8513890414853099E-4</v>
      </c>
      <c r="E42" s="394">
        <v>0</v>
      </c>
      <c r="F42" s="394">
        <v>0</v>
      </c>
      <c r="G42" s="394">
        <v>0</v>
      </c>
      <c r="H42" s="394">
        <v>0</v>
      </c>
      <c r="I42" s="394">
        <v>0</v>
      </c>
      <c r="J42" s="85"/>
    </row>
    <row r="43" spans="2:12">
      <c r="B43" s="393" t="s">
        <v>189</v>
      </c>
      <c r="C43" s="399">
        <v>14.000000000000002</v>
      </c>
      <c r="D43" s="403">
        <v>6.4621972442433222E-5</v>
      </c>
      <c r="E43" s="394">
        <v>0</v>
      </c>
      <c r="F43" s="394">
        <v>-30</v>
      </c>
      <c r="G43" s="394">
        <v>-65.853660000000005</v>
      </c>
      <c r="H43" s="394">
        <v>-73.584909999999994</v>
      </c>
      <c r="I43" s="394">
        <v>-77.419359999999998</v>
      </c>
      <c r="J43" s="85"/>
    </row>
    <row r="44" spans="2:12">
      <c r="B44" s="393" t="s">
        <v>190</v>
      </c>
      <c r="C44" s="399">
        <v>134</v>
      </c>
      <c r="D44" s="403">
        <v>9.5898541699684467E-5</v>
      </c>
      <c r="E44" s="394">
        <v>-16.25</v>
      </c>
      <c r="F44" s="394">
        <v>-32.663310000000003</v>
      </c>
      <c r="G44" s="394">
        <v>-33.66337</v>
      </c>
      <c r="H44" s="394">
        <v>-44.628100000000003</v>
      </c>
      <c r="I44" s="394">
        <v>-48.262549999999997</v>
      </c>
      <c r="J44" s="85"/>
    </row>
    <row r="45" spans="2:12">
      <c r="B45" s="393" t="s">
        <v>191</v>
      </c>
      <c r="C45" s="399">
        <v>276</v>
      </c>
      <c r="D45" s="403">
        <v>3.5162202225843647E-4</v>
      </c>
      <c r="E45" s="394">
        <v>-1.7793589999999999</v>
      </c>
      <c r="F45" s="394">
        <v>-8.3056479999999997</v>
      </c>
      <c r="G45" s="394">
        <v>-19.298249999999999</v>
      </c>
      <c r="H45" s="394">
        <v>-39.34066</v>
      </c>
      <c r="I45" s="394">
        <v>-28.682170000000003</v>
      </c>
      <c r="J45" s="85"/>
    </row>
    <row r="46" spans="2:12">
      <c r="B46" s="393" t="s">
        <v>192</v>
      </c>
      <c r="C46" s="399">
        <v>40</v>
      </c>
      <c r="D46" s="403">
        <v>1.7527394753467574E-4</v>
      </c>
      <c r="E46" s="394">
        <v>-4.7619049999999996</v>
      </c>
      <c r="F46" s="394">
        <v>-2.4390239999999999</v>
      </c>
      <c r="G46" s="394">
        <v>-11.11111</v>
      </c>
      <c r="H46" s="395">
        <v>-13.043480000000002</v>
      </c>
      <c r="I46" s="394">
        <v>2.5641029999999998</v>
      </c>
      <c r="J46" s="85"/>
    </row>
    <row r="47" spans="2:12">
      <c r="B47" s="393" t="s">
        <v>193</v>
      </c>
      <c r="C47" s="399">
        <v>86</v>
      </c>
      <c r="D47" s="403">
        <v>9.5432940341791416E-5</v>
      </c>
      <c r="E47" s="394">
        <v>-13.131309999999999</v>
      </c>
      <c r="F47" s="394">
        <v>-24.561399999999999</v>
      </c>
      <c r="G47" s="394">
        <v>-7.5268819999999996</v>
      </c>
      <c r="H47" s="395">
        <v>7.5</v>
      </c>
      <c r="I47" s="394">
        <v>14.666670000000002</v>
      </c>
      <c r="J47" s="85"/>
    </row>
    <row r="48" spans="2:12">
      <c r="B48" s="393" t="s">
        <v>194</v>
      </c>
      <c r="C48" s="399">
        <v>5371</v>
      </c>
      <c r="D48" s="403">
        <v>1.4864125014345407E-2</v>
      </c>
      <c r="E48" s="394">
        <v>6.280532</v>
      </c>
      <c r="F48" s="394">
        <v>0.67845569999999999</v>
      </c>
      <c r="G48" s="394">
        <v>40.561</v>
      </c>
      <c r="H48" s="394">
        <v>57.770870000000009</v>
      </c>
      <c r="I48" s="394">
        <v>29.1678</v>
      </c>
      <c r="J48" s="85"/>
    </row>
    <row r="49" spans="2:10">
      <c r="B49" s="391" t="s">
        <v>195</v>
      </c>
      <c r="C49" s="399"/>
      <c r="D49" s="403"/>
      <c r="E49" s="392">
        <v>4.8095239999999997</v>
      </c>
      <c r="F49" s="392">
        <v>13.134989999999998</v>
      </c>
      <c r="G49" s="392">
        <v>4.2718800000000003</v>
      </c>
      <c r="H49" s="392">
        <v>-21.899190000000001</v>
      </c>
      <c r="I49" s="392">
        <v>-16.84394</v>
      </c>
      <c r="J49" s="85"/>
    </row>
    <row r="50" spans="2:10" ht="14.25" thickBot="1">
      <c r="B50" s="408" t="s">
        <v>196</v>
      </c>
      <c r="C50" s="409">
        <v>2201</v>
      </c>
      <c r="D50" s="410">
        <v>2.1635409645011155E-3</v>
      </c>
      <c r="E50" s="411">
        <v>4.8095239999999997</v>
      </c>
      <c r="F50" s="411">
        <v>13.134989999999998</v>
      </c>
      <c r="G50" s="411">
        <v>4.2718800000000003</v>
      </c>
      <c r="H50" s="411">
        <v>-21.899190000000001</v>
      </c>
      <c r="I50" s="411">
        <v>-16.84394</v>
      </c>
      <c r="J50" s="85"/>
    </row>
    <row r="51" spans="2:10">
      <c r="B51" s="396"/>
      <c r="C51" s="399"/>
      <c r="D51" s="400"/>
      <c r="E51" s="396"/>
      <c r="F51" s="397"/>
      <c r="G51" s="397"/>
      <c r="H51" s="397"/>
      <c r="I51" s="397"/>
      <c r="J51" s="85"/>
    </row>
    <row r="52" spans="2:10">
      <c r="B52" s="412" t="s">
        <v>197</v>
      </c>
      <c r="C52" s="402"/>
      <c r="D52" s="403"/>
      <c r="E52" s="413">
        <v>-5.1073352192677159</v>
      </c>
      <c r="F52" s="413">
        <v>8.1972566757679406</v>
      </c>
      <c r="G52" s="413">
        <v>-20.751804624542018</v>
      </c>
      <c r="H52" s="413">
        <v>-23.572268859418092</v>
      </c>
      <c r="I52" s="413">
        <v>-22.800796532394429</v>
      </c>
      <c r="J52" s="85"/>
    </row>
    <row r="53" spans="2:10">
      <c r="B53" s="412" t="s">
        <v>198</v>
      </c>
      <c r="C53" s="402"/>
      <c r="D53" s="403"/>
      <c r="E53" s="23"/>
      <c r="F53" s="23"/>
      <c r="G53" s="23"/>
      <c r="H53" s="23"/>
      <c r="I53" s="23"/>
      <c r="J53" s="85"/>
    </row>
    <row r="54" spans="2:10">
      <c r="B54" s="87" t="s">
        <v>199</v>
      </c>
      <c r="C54" s="414"/>
      <c r="D54" s="403"/>
      <c r="E54" s="21">
        <v>-5.5960869999999998</v>
      </c>
      <c r="F54" s="21">
        <v>2.752211</v>
      </c>
      <c r="G54" s="21">
        <v>-12.738810000000001</v>
      </c>
      <c r="H54" s="21">
        <v>3.0226739999999999</v>
      </c>
      <c r="I54" s="21">
        <v>2.9063560000000002</v>
      </c>
      <c r="J54" s="85"/>
    </row>
    <row r="55" spans="2:10">
      <c r="B55" s="57" t="s">
        <v>200</v>
      </c>
      <c r="C55" s="402">
        <v>11387</v>
      </c>
      <c r="D55" s="403">
        <v>1.7831018322992519E-2</v>
      </c>
      <c r="E55" s="22">
        <v>-5.5960869999999998</v>
      </c>
      <c r="F55" s="22">
        <v>2.752211</v>
      </c>
      <c r="G55" s="22">
        <v>-12.738810000000001</v>
      </c>
      <c r="H55" s="22">
        <v>3.0226739999999999</v>
      </c>
      <c r="I55" s="22">
        <v>2.9063560000000002</v>
      </c>
      <c r="J55" s="85"/>
    </row>
    <row r="56" spans="2:10">
      <c r="B56" s="412" t="s">
        <v>201</v>
      </c>
      <c r="C56" s="402"/>
      <c r="D56" s="403"/>
      <c r="E56" s="23"/>
      <c r="F56" s="23"/>
      <c r="G56" s="23"/>
      <c r="H56" s="23"/>
      <c r="I56" s="23"/>
      <c r="J56" s="85"/>
    </row>
    <row r="57" spans="2:10">
      <c r="B57" s="87" t="s">
        <v>202</v>
      </c>
      <c r="C57" s="414"/>
      <c r="D57" s="403"/>
      <c r="E57" s="21">
        <v>-0.103434</v>
      </c>
      <c r="F57" s="21">
        <v>8.6921239999999997</v>
      </c>
      <c r="G57" s="21">
        <v>3.3024330000000006</v>
      </c>
      <c r="H57" s="21">
        <v>9.7539619999999996</v>
      </c>
      <c r="I57" s="21">
        <v>8.6210170000000002</v>
      </c>
      <c r="J57" s="85"/>
    </row>
    <row r="58" spans="2:10">
      <c r="B58" s="57" t="s">
        <v>203</v>
      </c>
      <c r="C58" s="402">
        <v>4829</v>
      </c>
      <c r="D58" s="403">
        <v>3.6838492459801502E-3</v>
      </c>
      <c r="E58" s="22">
        <v>-0.103434</v>
      </c>
      <c r="F58" s="22">
        <v>8.6921239999999997</v>
      </c>
      <c r="G58" s="22">
        <v>3.3024330000000006</v>
      </c>
      <c r="H58" s="22">
        <v>9.7539619999999996</v>
      </c>
      <c r="I58" s="22">
        <v>8.6210170000000002</v>
      </c>
      <c r="J58" s="85"/>
    </row>
    <row r="59" spans="2:10">
      <c r="B59" s="87" t="s">
        <v>204</v>
      </c>
      <c r="C59" s="414"/>
      <c r="D59" s="403"/>
      <c r="E59" s="21">
        <v>-7.0159729999999998</v>
      </c>
      <c r="F59" s="21">
        <v>-11.014290000000003</v>
      </c>
      <c r="G59" s="21">
        <v>-12.201689999999999</v>
      </c>
      <c r="H59" s="21">
        <v>-1.1683250000000001</v>
      </c>
      <c r="I59" s="21">
        <v>-10.371919999999999</v>
      </c>
      <c r="J59" s="85"/>
    </row>
    <row r="60" spans="2:10">
      <c r="B60" s="57" t="s">
        <v>205</v>
      </c>
      <c r="C60" s="402">
        <v>6229</v>
      </c>
      <c r="D60" s="403">
        <v>3.586562553161656E-3</v>
      </c>
      <c r="E60" s="22">
        <v>-7.0159730000000007</v>
      </c>
      <c r="F60" s="22">
        <v>-11.014290000000001</v>
      </c>
      <c r="G60" s="22">
        <v>-12.201689999999999</v>
      </c>
      <c r="H60" s="22">
        <v>-1.1683250000000001</v>
      </c>
      <c r="I60" s="22">
        <v>-10.371919999999999</v>
      </c>
      <c r="J60" s="85"/>
    </row>
    <row r="61" spans="2:10">
      <c r="B61" s="412" t="s">
        <v>206</v>
      </c>
      <c r="C61" s="402"/>
      <c r="D61" s="403"/>
      <c r="E61" s="23"/>
      <c r="F61" s="23"/>
      <c r="G61" s="23"/>
      <c r="H61" s="23"/>
      <c r="I61" s="23"/>
      <c r="J61" s="85"/>
    </row>
    <row r="62" spans="2:10">
      <c r="B62" s="87" t="s">
        <v>207</v>
      </c>
      <c r="C62" s="414"/>
      <c r="D62" s="403"/>
      <c r="E62" s="21">
        <v>-4.6053915049926655</v>
      </c>
      <c r="F62" s="60">
        <v>-0.61079022439329178</v>
      </c>
      <c r="G62" s="60">
        <v>-26.899076990503662</v>
      </c>
      <c r="H62" s="60">
        <v>-38.23124470925621</v>
      </c>
      <c r="I62" s="60">
        <v>-38.469195780164746</v>
      </c>
      <c r="J62" s="85"/>
    </row>
    <row r="63" spans="2:10">
      <c r="B63" s="57" t="s">
        <v>208</v>
      </c>
      <c r="C63" s="402">
        <v>160</v>
      </c>
      <c r="D63" s="403">
        <v>1.8950895068231938E-5</v>
      </c>
      <c r="E63" s="22">
        <v>0</v>
      </c>
      <c r="F63" s="22">
        <v>0</v>
      </c>
      <c r="G63" s="22">
        <v>7.5</v>
      </c>
      <c r="H63" s="22">
        <v>-4.444445</v>
      </c>
      <c r="I63" s="22">
        <v>-4.444445</v>
      </c>
      <c r="J63" s="85"/>
    </row>
    <row r="64" spans="2:10">
      <c r="B64" s="57" t="s">
        <v>209</v>
      </c>
      <c r="C64" s="402">
        <v>5110</v>
      </c>
      <c r="D64" s="403">
        <v>1.6166781860623682E-2</v>
      </c>
      <c r="E64" s="22">
        <v>-4.6107899999999997</v>
      </c>
      <c r="F64" s="22">
        <v>-0.6115062</v>
      </c>
      <c r="G64" s="22">
        <v>-26.939399999999996</v>
      </c>
      <c r="H64" s="22">
        <v>-38.270850000000003</v>
      </c>
      <c r="I64" s="22">
        <v>-38.509079999999997</v>
      </c>
      <c r="J64" s="85"/>
    </row>
    <row r="65" spans="2:10">
      <c r="B65" s="412" t="s">
        <v>210</v>
      </c>
      <c r="C65" s="402"/>
      <c r="D65" s="403"/>
      <c r="E65" s="23"/>
      <c r="F65" s="23"/>
      <c r="G65" s="23"/>
      <c r="H65" s="23"/>
      <c r="I65" s="23"/>
      <c r="J65" s="85"/>
    </row>
    <row r="66" spans="2:10">
      <c r="B66" s="87" t="s">
        <v>211</v>
      </c>
      <c r="C66" s="402"/>
      <c r="D66" s="403"/>
      <c r="E66" s="21">
        <v>-5.3541100000000004</v>
      </c>
      <c r="F66" s="60">
        <v>15.080119999999999</v>
      </c>
      <c r="G66" s="60">
        <v>-24.401730000000001</v>
      </c>
      <c r="H66" s="60">
        <v>-33.447040000000001</v>
      </c>
      <c r="I66" s="60">
        <v>-30.99353</v>
      </c>
      <c r="J66" s="85"/>
    </row>
    <row r="67" spans="2:10">
      <c r="B67" s="57" t="s">
        <v>212</v>
      </c>
      <c r="C67" s="402">
        <v>12816</v>
      </c>
      <c r="D67" s="403">
        <v>4.4565144659526865E-2</v>
      </c>
      <c r="E67" s="22">
        <v>-5.3541100000000004</v>
      </c>
      <c r="F67" s="22">
        <v>15.080119999999999</v>
      </c>
      <c r="G67" s="22">
        <v>-24.401730000000001</v>
      </c>
      <c r="H67" s="22">
        <v>-33.447040000000001</v>
      </c>
      <c r="I67" s="22">
        <v>-30.993530000000003</v>
      </c>
      <c r="J67" s="85">
        <f>+I69-G69</f>
        <v>0</v>
      </c>
    </row>
    <row r="68" spans="2:10">
      <c r="B68" s="398"/>
      <c r="C68" s="399"/>
      <c r="D68" s="400"/>
      <c r="E68" s="401"/>
      <c r="F68" s="401"/>
      <c r="G68" s="401"/>
      <c r="H68" s="401"/>
      <c r="I68" s="401"/>
    </row>
    <row r="69" spans="2:10">
      <c r="B69" s="62" t="s">
        <v>99</v>
      </c>
    </row>
    <row r="71" spans="2:10">
      <c r="D71" s="101"/>
    </row>
    <row r="74" spans="2:10">
      <c r="B74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1" t="s">
        <v>0</v>
      </c>
      <c r="F11" s="422"/>
      <c r="G11" s="422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124</v>
      </c>
      <c r="F12" s="119"/>
      <c r="G12" s="119" t="s">
        <v>143</v>
      </c>
      <c r="H12" s="119"/>
      <c r="I12" s="119" t="s">
        <v>139</v>
      </c>
      <c r="J12" s="120"/>
      <c r="K12" s="119" t="s">
        <v>148</v>
      </c>
      <c r="L12" s="121"/>
      <c r="N12" s="119"/>
      <c r="O12" s="119" t="s">
        <v>130</v>
      </c>
      <c r="Q12" s="424" t="s">
        <v>128</v>
      </c>
      <c r="R12" s="425"/>
      <c r="S12" s="114"/>
    </row>
    <row r="13" spans="4:20" ht="15.75">
      <c r="D13" s="113"/>
      <c r="E13" s="122" t="s">
        <v>125</v>
      </c>
      <c r="F13" s="123"/>
      <c r="G13" s="123" t="s">
        <v>138</v>
      </c>
      <c r="H13" s="123"/>
      <c r="I13" s="123" t="s">
        <v>142</v>
      </c>
      <c r="J13" s="120"/>
      <c r="K13" s="123" t="s">
        <v>149</v>
      </c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126</v>
      </c>
      <c r="F14" s="127"/>
      <c r="G14" s="127" t="s">
        <v>144</v>
      </c>
      <c r="H14" s="127"/>
      <c r="I14" s="127" t="s">
        <v>140</v>
      </c>
      <c r="J14" s="127"/>
      <c r="K14" s="127" t="s">
        <v>150</v>
      </c>
      <c r="L14" s="128"/>
      <c r="M14" s="128"/>
      <c r="N14" s="127"/>
      <c r="O14" s="127" t="s">
        <v>131</v>
      </c>
      <c r="P14" s="129"/>
      <c r="Q14" s="127" t="s">
        <v>129</v>
      </c>
      <c r="R14" s="130"/>
      <c r="S14" s="114"/>
    </row>
    <row r="15" spans="4:20">
      <c r="D15" s="113"/>
      <c r="S15" s="114"/>
    </row>
    <row r="16" spans="4:20" ht="21">
      <c r="D16" s="113"/>
      <c r="E16" s="423" t="s">
        <v>2</v>
      </c>
      <c r="F16" s="423"/>
      <c r="G16" s="423"/>
      <c r="H16" s="423"/>
      <c r="I16" s="423"/>
      <c r="J16" s="423"/>
      <c r="K16" s="423"/>
      <c r="L16" s="423"/>
      <c r="M16" s="423"/>
      <c r="N16" s="420">
        <v>43799</v>
      </c>
      <c r="O16" s="420"/>
      <c r="P16" s="420"/>
      <c r="Q16" s="420"/>
      <c r="R16" s="420"/>
      <c r="S16" s="114"/>
    </row>
    <row r="17" spans="4:19">
      <c r="D17" s="113"/>
      <c r="E17" s="436"/>
      <c r="F17" s="436"/>
      <c r="G17" s="436"/>
      <c r="H17" s="436"/>
      <c r="I17" s="436"/>
      <c r="J17" s="436"/>
      <c r="K17" s="436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6"/>
      <c r="F18" s="436"/>
      <c r="G18" s="436"/>
      <c r="H18" s="436"/>
      <c r="I18" s="436"/>
      <c r="J18" s="436"/>
      <c r="K18" s="436"/>
      <c r="L18" s="131"/>
      <c r="N18" s="437" t="s">
        <v>6</v>
      </c>
      <c r="O18" s="437"/>
      <c r="Q18" s="437" t="s">
        <v>3</v>
      </c>
      <c r="R18" s="437"/>
      <c r="S18" s="114"/>
    </row>
    <row r="19" spans="4:19" ht="13.5" customHeight="1">
      <c r="D19" s="113"/>
      <c r="E19" s="436"/>
      <c r="F19" s="436"/>
      <c r="G19" s="436"/>
      <c r="H19" s="436"/>
      <c r="I19" s="436"/>
      <c r="J19" s="436"/>
      <c r="K19" s="436"/>
      <c r="L19" s="131"/>
      <c r="N19" s="437"/>
      <c r="O19" s="437"/>
      <c r="Q19" s="437"/>
      <c r="R19" s="437"/>
      <c r="S19" s="114"/>
    </row>
    <row r="20" spans="4:19">
      <c r="D20" s="113"/>
      <c r="E20" s="436"/>
      <c r="F20" s="436"/>
      <c r="G20" s="436"/>
      <c r="H20" s="436"/>
      <c r="I20" s="436"/>
      <c r="J20" s="436"/>
      <c r="K20" s="436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6"/>
      <c r="F21" s="436"/>
      <c r="G21" s="436"/>
      <c r="H21" s="436"/>
      <c r="I21" s="436"/>
      <c r="J21" s="436"/>
      <c r="K21" s="436"/>
      <c r="L21" s="131"/>
      <c r="M21" s="132"/>
      <c r="N21" s="132"/>
      <c r="O21" s="131"/>
      <c r="Q21" s="426" t="s">
        <v>31</v>
      </c>
      <c r="R21" s="426"/>
      <c r="S21" s="114"/>
    </row>
    <row r="22" spans="4:19" ht="15">
      <c r="D22" s="113"/>
      <c r="E22" s="436"/>
      <c r="F22" s="436"/>
      <c r="G22" s="436"/>
      <c r="H22" s="436"/>
      <c r="I22" s="436"/>
      <c r="J22" s="436"/>
      <c r="K22" s="436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6"/>
      <c r="F23" s="436"/>
      <c r="G23" s="436"/>
      <c r="H23" s="436"/>
      <c r="I23" s="436"/>
      <c r="J23" s="436"/>
      <c r="K23" s="436"/>
      <c r="L23" s="131"/>
      <c r="N23" s="438" t="s">
        <v>5</v>
      </c>
      <c r="O23" s="438"/>
      <c r="Q23" s="437" t="s">
        <v>4</v>
      </c>
      <c r="R23" s="437"/>
      <c r="S23" s="114"/>
    </row>
    <row r="24" spans="4:19" ht="13.15" customHeight="1">
      <c r="D24" s="113"/>
      <c r="E24" s="436"/>
      <c r="F24" s="436"/>
      <c r="G24" s="436"/>
      <c r="H24" s="436"/>
      <c r="I24" s="436"/>
      <c r="J24" s="436"/>
      <c r="K24" s="436"/>
      <c r="L24" s="131"/>
      <c r="N24" s="438"/>
      <c r="O24" s="438"/>
      <c r="Q24" s="437"/>
      <c r="R24" s="437"/>
      <c r="S24" s="114"/>
    </row>
    <row r="25" spans="4:19" ht="13.15" customHeight="1">
      <c r="D25" s="113"/>
      <c r="E25" s="436"/>
      <c r="F25" s="436"/>
      <c r="G25" s="436"/>
      <c r="H25" s="436"/>
      <c r="I25" s="436"/>
      <c r="J25" s="436"/>
      <c r="K25" s="436"/>
      <c r="L25" s="131"/>
      <c r="N25" s="133"/>
      <c r="O25" s="133"/>
      <c r="S25" s="114"/>
    </row>
    <row r="26" spans="4:19" ht="13.15" customHeight="1">
      <c r="D26" s="113"/>
      <c r="E26" s="436"/>
      <c r="F26" s="436"/>
      <c r="G26" s="436"/>
      <c r="H26" s="436"/>
      <c r="I26" s="436"/>
      <c r="J26" s="436"/>
      <c r="K26" s="436"/>
      <c r="L26" s="131"/>
      <c r="N26" s="426" t="s">
        <v>58</v>
      </c>
      <c r="O26" s="426"/>
      <c r="Q26" s="426" t="s">
        <v>93</v>
      </c>
      <c r="R26" s="426"/>
      <c r="S26" s="114"/>
    </row>
    <row r="27" spans="4:19">
      <c r="D27" s="113"/>
      <c r="E27" s="436"/>
      <c r="F27" s="436"/>
      <c r="G27" s="436"/>
      <c r="H27" s="436"/>
      <c r="I27" s="436"/>
      <c r="J27" s="436"/>
      <c r="K27" s="436"/>
      <c r="L27" s="131"/>
      <c r="Q27" s="131"/>
      <c r="R27" s="131"/>
      <c r="S27" s="114"/>
    </row>
    <row r="28" spans="4:19" ht="13.15" customHeight="1">
      <c r="D28" s="113"/>
      <c r="E28" s="436"/>
      <c r="F28" s="436"/>
      <c r="G28" s="436"/>
      <c r="H28" s="436"/>
      <c r="I28" s="436"/>
      <c r="J28" s="436"/>
      <c r="K28" s="436"/>
      <c r="L28" s="131"/>
      <c r="N28" s="426" t="s">
        <v>59</v>
      </c>
      <c r="O28" s="426"/>
      <c r="Q28" s="426" t="s">
        <v>63</v>
      </c>
      <c r="R28" s="426"/>
      <c r="S28" s="114"/>
    </row>
    <row r="29" spans="4:19" ht="13.15" customHeight="1">
      <c r="D29" s="113"/>
      <c r="E29" s="436"/>
      <c r="F29" s="436"/>
      <c r="G29" s="436"/>
      <c r="H29" s="436"/>
      <c r="I29" s="436"/>
      <c r="J29" s="436"/>
      <c r="K29" s="436"/>
      <c r="L29" s="131"/>
      <c r="O29" s="131"/>
      <c r="S29" s="114"/>
    </row>
    <row r="30" spans="4:19" ht="13.15" customHeight="1">
      <c r="D30" s="113"/>
      <c r="E30" s="436"/>
      <c r="F30" s="436"/>
      <c r="G30" s="436"/>
      <c r="H30" s="436"/>
      <c r="I30" s="436"/>
      <c r="J30" s="436"/>
      <c r="K30" s="436"/>
      <c r="L30" s="131"/>
      <c r="O30" s="131"/>
      <c r="Q30" s="426" t="s">
        <v>18</v>
      </c>
      <c r="R30" s="426"/>
      <c r="S30" s="114"/>
    </row>
    <row r="31" spans="4:19" ht="13.15" customHeight="1">
      <c r="D31" s="113"/>
      <c r="E31" s="436"/>
      <c r="F31" s="436"/>
      <c r="G31" s="436"/>
      <c r="H31" s="436"/>
      <c r="I31" s="436"/>
      <c r="J31" s="436"/>
      <c r="K31" s="436"/>
      <c r="L31" s="131"/>
      <c r="O31" s="131"/>
      <c r="P31" s="131"/>
      <c r="Q31" s="131"/>
      <c r="R31" s="131"/>
      <c r="S31" s="114"/>
    </row>
    <row r="32" spans="4:19">
      <c r="D32" s="113"/>
      <c r="E32" s="436"/>
      <c r="F32" s="436"/>
      <c r="G32" s="436"/>
      <c r="H32" s="436"/>
      <c r="I32" s="436"/>
      <c r="J32" s="436"/>
      <c r="K32" s="436"/>
      <c r="L32" s="131"/>
      <c r="O32" s="131"/>
      <c r="P32" s="131"/>
      <c r="Q32" s="131"/>
      <c r="R32" s="131"/>
      <c r="S32" s="114"/>
    </row>
    <row r="33" spans="4:25">
      <c r="D33" s="113"/>
      <c r="E33" s="436"/>
      <c r="F33" s="436"/>
      <c r="G33" s="436"/>
      <c r="H33" s="436"/>
      <c r="I33" s="436"/>
      <c r="J33" s="436"/>
      <c r="K33" s="436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6"/>
      <c r="F34" s="436"/>
      <c r="G34" s="436"/>
      <c r="H34" s="436"/>
      <c r="I34" s="436"/>
      <c r="J34" s="436"/>
      <c r="K34" s="436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7" t="s">
        <v>152</v>
      </c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9"/>
      <c r="S35" s="114"/>
    </row>
    <row r="36" spans="4:25" ht="13.15" customHeight="1">
      <c r="D36" s="113"/>
      <c r="E36" s="430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2"/>
      <c r="S36" s="114"/>
    </row>
    <row r="37" spans="4:25" ht="12.75" customHeight="1">
      <c r="D37" s="113"/>
      <c r="E37" s="430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2"/>
      <c r="S37" s="114"/>
    </row>
    <row r="38" spans="4:25" ht="12.75" customHeight="1">
      <c r="D38" s="113"/>
      <c r="E38" s="430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2"/>
      <c r="S38" s="114"/>
    </row>
    <row r="39" spans="4:25" ht="12.75" customHeight="1">
      <c r="D39" s="113"/>
      <c r="E39" s="430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2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30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2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30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2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30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2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30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2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30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2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30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2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30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2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30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2"/>
      <c r="S47" s="114"/>
    </row>
    <row r="48" spans="4:25" ht="12.75" customHeight="1">
      <c r="D48" s="113"/>
      <c r="E48" s="430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2"/>
      <c r="S48" s="114"/>
    </row>
    <row r="49" spans="4:19" ht="12.75" customHeight="1">
      <c r="D49" s="113"/>
      <c r="E49" s="430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2"/>
      <c r="S49" s="114"/>
    </row>
    <row r="50" spans="4:19" ht="12.75" customHeight="1">
      <c r="D50" s="113"/>
      <c r="E50" s="430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2"/>
      <c r="S50" s="114"/>
    </row>
    <row r="51" spans="4:19" ht="12.75" customHeight="1">
      <c r="D51" s="113"/>
      <c r="E51" s="430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2"/>
      <c r="S51" s="114"/>
    </row>
    <row r="52" spans="4:19" ht="12.75" customHeight="1">
      <c r="D52" s="113"/>
      <c r="E52" s="430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2"/>
      <c r="S52" s="114"/>
    </row>
    <row r="53" spans="4:19" ht="12.75" customHeight="1">
      <c r="D53" s="113"/>
      <c r="E53" s="433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5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/>
    <hyperlink ref="Q14" r:id="rId2"/>
    <hyperlink ref="E14" r:id="rId3"/>
    <hyperlink ref="G14" r:id="rId4"/>
    <hyperlink ref="I14" r:id="rId5"/>
    <hyperlink ref="K14" r:id="rId6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3" t="s">
        <v>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39" t="s">
        <v>8</v>
      </c>
      <c r="S2" s="439"/>
    </row>
    <row r="3" spans="2:19" ht="14.25" thickBot="1"/>
    <row r="4" spans="2:19" ht="15.75">
      <c r="B4" s="447" t="str">
        <f>"Namibian Returns by Asset Class [N$,%] - "&amp; TEXT(Map!$N$16, " mmmm yyyy")</f>
        <v>Namibian Returns by Asset Class [N$,%] -  November 2019</v>
      </c>
      <c r="C4" s="448"/>
      <c r="D4" s="448"/>
      <c r="E4" s="448"/>
      <c r="F4" s="448"/>
      <c r="G4" s="448"/>
      <c r="H4" s="448"/>
      <c r="I4" s="448"/>
      <c r="J4" s="448"/>
      <c r="K4" s="449"/>
      <c r="L4" s="16"/>
      <c r="M4" s="440" t="s">
        <v>7</v>
      </c>
      <c r="N4" s="440"/>
      <c r="O4" s="440"/>
      <c r="P4" s="440"/>
      <c r="Q4" s="440"/>
      <c r="R4" s="440"/>
      <c r="S4" s="440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133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41" t="s">
        <v>16</v>
      </c>
      <c r="C7" s="442"/>
      <c r="D7" s="142">
        <v>-2.4163000000000157</v>
      </c>
      <c r="E7" s="142">
        <v>7.7858182070059678</v>
      </c>
      <c r="F7" s="142">
        <v>-1.3424834414237141</v>
      </c>
      <c r="G7" s="142">
        <v>6.4371155054157025</v>
      </c>
      <c r="H7" s="142">
        <v>2.6406433877881996</v>
      </c>
      <c r="I7" s="142">
        <v>10.565153727282928</v>
      </c>
      <c r="J7" s="142">
        <v>7.0763807342328011</v>
      </c>
      <c r="K7" s="143">
        <v>9.0830333312475364</v>
      </c>
      <c r="L7" s="12"/>
      <c r="M7" s="12"/>
      <c r="N7" s="12"/>
      <c r="O7" s="12"/>
      <c r="P7" s="12"/>
    </row>
    <row r="8" spans="2:19">
      <c r="B8" s="441" t="s">
        <v>17</v>
      </c>
      <c r="C8" s="442"/>
      <c r="D8" s="142">
        <v>-0.39889999999999093</v>
      </c>
      <c r="E8" s="142">
        <v>5.3428291075945378</v>
      </c>
      <c r="F8" s="142">
        <v>-8.8958905050318116E-2</v>
      </c>
      <c r="G8" s="142">
        <v>3.3046663816606037</v>
      </c>
      <c r="H8" s="142">
        <v>2.8874577405227919</v>
      </c>
      <c r="I8" s="142">
        <v>8.1962016496528669</v>
      </c>
      <c r="J8" s="142">
        <v>14.333790830242865</v>
      </c>
      <c r="K8" s="143">
        <v>20.736134543565733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41" t="s">
        <v>18</v>
      </c>
      <c r="C10" s="442"/>
      <c r="D10" s="142">
        <v>0.57042021011040056</v>
      </c>
      <c r="E10" s="142">
        <v>0.90843731537879613</v>
      </c>
      <c r="F10" s="142">
        <v>4.4388873900725878</v>
      </c>
      <c r="G10" s="142">
        <v>12.076416977476413</v>
      </c>
      <c r="H10" s="142">
        <v>10.763611735024314</v>
      </c>
      <c r="I10" s="142">
        <v>12.065262382684683</v>
      </c>
      <c r="J10" s="142">
        <v>9.1847642629059543</v>
      </c>
      <c r="K10" s="143">
        <v>9.6951977994383043</v>
      </c>
      <c r="L10" s="12"/>
      <c r="M10" s="12"/>
      <c r="N10" s="12"/>
      <c r="O10" s="12"/>
      <c r="P10" s="12"/>
    </row>
    <row r="11" spans="2:19">
      <c r="B11" s="443" t="s">
        <v>19</v>
      </c>
      <c r="C11" s="444"/>
      <c r="D11" s="142">
        <v>0.55376380555665072</v>
      </c>
      <c r="E11" s="142">
        <v>0.86746552233003538</v>
      </c>
      <c r="F11" s="142">
        <v>4.4295462799283092</v>
      </c>
      <c r="G11" s="142">
        <v>12.225160263631341</v>
      </c>
      <c r="H11" s="142">
        <v>10.900485768221579</v>
      </c>
      <c r="I11" s="142">
        <v>12.220569069706254</v>
      </c>
      <c r="J11" s="142">
        <v>9.2218403836774598</v>
      </c>
      <c r="K11" s="143">
        <v>9.7228785811175342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0.9148467837150065</v>
      </c>
      <c r="E12" s="142">
        <v>1.7728247129790153</v>
      </c>
      <c r="F12" s="142">
        <v>5.3539495534208115</v>
      </c>
      <c r="G12" s="142">
        <v>10.53722347468382</v>
      </c>
      <c r="H12" s="142">
        <v>9.4112705018044132</v>
      </c>
      <c r="I12" s="142">
        <v>11.081433239100825</v>
      </c>
      <c r="J12" s="142">
        <v>9.1255544743590988</v>
      </c>
      <c r="K12" s="143">
        <v>9.7817091434952097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5" t="s">
        <v>23</v>
      </c>
      <c r="C14" s="446"/>
      <c r="D14" s="142">
        <v>0.57218742896019137</v>
      </c>
      <c r="E14" s="142">
        <v>1.7648616380165683</v>
      </c>
      <c r="F14" s="142">
        <v>3.6398069991377957</v>
      </c>
      <c r="G14" s="142">
        <v>7.5082902723656364</v>
      </c>
      <c r="H14" s="142">
        <v>6.8379529333386202</v>
      </c>
      <c r="I14" s="142">
        <v>7.9024827841595924</v>
      </c>
      <c r="J14" s="142">
        <v>7.5229247283046252</v>
      </c>
      <c r="K14" s="143">
        <v>6.7872156083047752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7" t="str">
        <f>"Namibian Returns by Asset Class [US$,%] - "&amp; TEXT(Map!$N$16, " mmmm yyyy")</f>
        <v>Namibian Returns by Asset Class [US$,%] -  November 2019</v>
      </c>
      <c r="C22" s="448"/>
      <c r="D22" s="448"/>
      <c r="E22" s="448"/>
      <c r="F22" s="448"/>
      <c r="G22" s="448"/>
      <c r="H22" s="448"/>
      <c r="I22" s="448"/>
      <c r="J22" s="448"/>
      <c r="K22" s="449"/>
      <c r="L22" s="12"/>
      <c r="M22" s="440" t="s">
        <v>26</v>
      </c>
      <c r="N22" s="440"/>
      <c r="O22" s="440"/>
      <c r="P22" s="440"/>
      <c r="Q22" s="440"/>
      <c r="R22" s="440"/>
      <c r="S22" s="440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2.9323954030509913</v>
      </c>
      <c r="E25" s="142">
        <v>3.5772224721551948</v>
      </c>
      <c r="F25" s="142">
        <v>-0.61551674778128618</v>
      </c>
      <c r="G25" s="142">
        <v>-5.4578544844791743</v>
      </c>
      <c r="H25" s="142">
        <v>-2.2078169945332848</v>
      </c>
      <c r="I25" s="142">
        <v>-1.3369873595892923</v>
      </c>
      <c r="J25" s="142">
        <v>-5.5106458781869154</v>
      </c>
      <c r="K25" s="146">
        <v>-6.6109435983457203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0.445239932927044</v>
      </c>
      <c r="E27" s="142">
        <v>11.641556717703327</v>
      </c>
      <c r="F27" s="142">
        <v>-1.9497369787868424</v>
      </c>
      <c r="G27" s="142">
        <v>0.62793262365308244</v>
      </c>
      <c r="H27" s="142">
        <v>0.37452581977430732</v>
      </c>
      <c r="I27" s="142">
        <v>9.0869115978386752</v>
      </c>
      <c r="J27" s="142">
        <v>1.1757805727900639</v>
      </c>
      <c r="K27" s="146">
        <v>1.8716155223541087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2.5217980777882287</v>
      </c>
      <c r="E28" s="142">
        <v>9.1111764632354486</v>
      </c>
      <c r="F28" s="142">
        <v>-0.70392809587237481</v>
      </c>
      <c r="G28" s="142">
        <v>-2.3335519851271136</v>
      </c>
      <c r="H28" s="142">
        <v>0.61589096328427129</v>
      </c>
      <c r="I28" s="142">
        <v>6.7496321100412704</v>
      </c>
      <c r="J28" s="142">
        <v>8.0332604984812317</v>
      </c>
      <c r="K28" s="146">
        <v>12.754336786067789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3.5195425891807464</v>
      </c>
      <c r="E30" s="142">
        <v>4.5181566113251748</v>
      </c>
      <c r="F30" s="142">
        <v>3.7960485469902494</v>
      </c>
      <c r="G30" s="142">
        <v>5.9594492274276378</v>
      </c>
      <c r="H30" s="142">
        <v>8.3181538913795769</v>
      </c>
      <c r="I30" s="142">
        <v>10.566963990137612</v>
      </c>
      <c r="J30" s="142">
        <v>3.1679785514440173</v>
      </c>
      <c r="K30" s="146">
        <v>2.4433101428236625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3.5023977529855532</v>
      </c>
      <c r="E31" s="142">
        <v>4.4757191660882212</v>
      </c>
      <c r="F31" s="142">
        <v>3.7867649329433428</v>
      </c>
      <c r="G31" s="142">
        <v>6.1000743214687958</v>
      </c>
      <c r="H31" s="142">
        <v>8.4520059964108274</v>
      </c>
      <c r="I31" s="142">
        <v>10.720194246385105</v>
      </c>
      <c r="J31" s="142">
        <v>3.2030115384944491</v>
      </c>
      <c r="K31" s="146">
        <v>2.4691609636384948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3.8740691117966186</v>
      </c>
      <c r="E32" s="142">
        <v>5.4134650691588071</v>
      </c>
      <c r="F32" s="142">
        <v>4.70547834947046</v>
      </c>
      <c r="G32" s="142">
        <v>4.5042626662520346</v>
      </c>
      <c r="H32" s="142">
        <v>6.9956698777307924</v>
      </c>
      <c r="I32" s="142">
        <v>9.596288517843421</v>
      </c>
      <c r="J32" s="142">
        <v>3.1120316046692187</v>
      </c>
      <c r="K32" s="146">
        <v>2.5241022707187977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3.5213616298748418</v>
      </c>
      <c r="E34" s="142">
        <v>5.4052171372893421</v>
      </c>
      <c r="F34" s="142">
        <v>3.0018866296898983</v>
      </c>
      <c r="G34" s="142">
        <v>1.6406442305484381</v>
      </c>
      <c r="H34" s="142">
        <v>4.4791664518649021</v>
      </c>
      <c r="I34" s="142">
        <v>6.4598402286523582</v>
      </c>
      <c r="J34" s="142">
        <v>1.5977171086582809</v>
      </c>
      <c r="K34" s="143">
        <v>-8.0118532982043078E-2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102"/>
      <c r="M47" s="102"/>
      <c r="N47" s="102"/>
      <c r="O47" s="102"/>
    </row>
    <row r="48" spans="1:24">
      <c r="A48" s="102"/>
      <c r="B48" s="418"/>
      <c r="C48" s="418" t="str">
        <f>D5</f>
        <v>1 month</v>
      </c>
      <c r="D48" s="418" t="str">
        <f t="shared" ref="D48" si="0">E5</f>
        <v>3 month</v>
      </c>
      <c r="E48" s="418" t="str">
        <f>G5</f>
        <v>12 month</v>
      </c>
      <c r="F48" s="418" t="str">
        <f>H5</f>
        <v>year-to-date</v>
      </c>
      <c r="G48" s="418" t="str">
        <f>I5</f>
        <v>3 years*</v>
      </c>
      <c r="H48" s="418" t="str">
        <f>J5</f>
        <v>5  years*</v>
      </c>
      <c r="I48" s="418" t="str">
        <f>K5</f>
        <v>10  years*</v>
      </c>
      <c r="J48" s="418"/>
      <c r="K48" s="418"/>
      <c r="L48" s="102"/>
      <c r="M48" s="102"/>
      <c r="N48" s="102"/>
      <c r="O48" s="102"/>
    </row>
    <row r="49" spans="1:15">
      <c r="A49" s="102"/>
      <c r="B49" s="418" t="str">
        <f>B7</f>
        <v>NSX Overall Index</v>
      </c>
      <c r="C49" s="419">
        <f>D7/100</f>
        <v>-2.4163000000000157E-2</v>
      </c>
      <c r="D49" s="419">
        <f>E7/100</f>
        <v>7.7858182070059678E-2</v>
      </c>
      <c r="E49" s="419">
        <f t="shared" ref="E49:I50" si="1">G7/100</f>
        <v>6.4371155054157025E-2</v>
      </c>
      <c r="F49" s="419">
        <f t="shared" si="1"/>
        <v>2.6406433877881996E-2</v>
      </c>
      <c r="G49" s="419">
        <f t="shared" si="1"/>
        <v>0.10565153727282928</v>
      </c>
      <c r="H49" s="419">
        <f t="shared" si="1"/>
        <v>7.0763807342328011E-2</v>
      </c>
      <c r="I49" s="419">
        <f t="shared" si="1"/>
        <v>9.0830333312475364E-2</v>
      </c>
      <c r="J49" s="418"/>
      <c r="K49" s="418"/>
      <c r="L49" s="102"/>
      <c r="M49" s="102"/>
      <c r="N49" s="102"/>
      <c r="O49" s="102"/>
    </row>
    <row r="50" spans="1:15">
      <c r="A50" s="102"/>
      <c r="B50" s="418" t="str">
        <f>B8</f>
        <v>NSX Local Index</v>
      </c>
      <c r="C50" s="419">
        <f>D8/100</f>
        <v>-3.9889999999999093E-3</v>
      </c>
      <c r="D50" s="419">
        <f>E8/100</f>
        <v>5.3428291075945378E-2</v>
      </c>
      <c r="E50" s="419">
        <f t="shared" si="1"/>
        <v>3.3046663816606037E-2</v>
      </c>
      <c r="F50" s="419">
        <f t="shared" si="1"/>
        <v>2.8874577405227919E-2</v>
      </c>
      <c r="G50" s="419">
        <f t="shared" si="1"/>
        <v>8.1962016496528664E-2</v>
      </c>
      <c r="H50" s="419">
        <f t="shared" si="1"/>
        <v>0.14333790830242865</v>
      </c>
      <c r="I50" s="419">
        <f t="shared" si="1"/>
        <v>0.20736134543565732</v>
      </c>
      <c r="J50" s="418"/>
      <c r="K50" s="418"/>
      <c r="L50" s="102"/>
      <c r="M50" s="102"/>
      <c r="N50" s="102"/>
      <c r="O50" s="102"/>
    </row>
    <row r="51" spans="1:15">
      <c r="A51" s="102"/>
      <c r="B51" s="418" t="str">
        <f>B10</f>
        <v>IJG ALBI</v>
      </c>
      <c r="C51" s="419">
        <f>D10/100</f>
        <v>5.7042021011040056E-3</v>
      </c>
      <c r="D51" s="419">
        <f>E10/100</f>
        <v>9.0843731537879613E-3</v>
      </c>
      <c r="E51" s="419">
        <f>G10/100</f>
        <v>0.12076416977476413</v>
      </c>
      <c r="F51" s="419">
        <f>H10/100</f>
        <v>0.10763611735024314</v>
      </c>
      <c r="G51" s="419">
        <f>I10/100</f>
        <v>0.12065262382684683</v>
      </c>
      <c r="H51" s="419">
        <f>J10/100</f>
        <v>9.1847642629059548E-2</v>
      </c>
      <c r="I51" s="419">
        <f>K10/100</f>
        <v>9.6951977994383043E-2</v>
      </c>
      <c r="J51" s="418"/>
      <c r="K51" s="418"/>
      <c r="L51" s="102"/>
      <c r="M51" s="102"/>
      <c r="N51" s="102"/>
      <c r="O51" s="102"/>
    </row>
    <row r="52" spans="1:15">
      <c r="A52" s="102"/>
      <c r="B52" s="418" t="str">
        <f>B14</f>
        <v xml:space="preserve">IJG Money Market Index </v>
      </c>
      <c r="C52" s="419">
        <f>D14/100</f>
        <v>5.7218742896019137E-3</v>
      </c>
      <c r="D52" s="419">
        <f>E14/100</f>
        <v>1.7648616380165683E-2</v>
      </c>
      <c r="E52" s="419">
        <f>G14/100</f>
        <v>7.5082902723656364E-2</v>
      </c>
      <c r="F52" s="419">
        <f>H14/100</f>
        <v>6.8379529333386202E-2</v>
      </c>
      <c r="G52" s="419">
        <f>I14/100</f>
        <v>7.9024827841595924E-2</v>
      </c>
      <c r="H52" s="419">
        <f>J14/100</f>
        <v>7.5229247283046252E-2</v>
      </c>
      <c r="I52" s="419">
        <f>K14/100</f>
        <v>6.7872156083047752E-2</v>
      </c>
      <c r="J52" s="418"/>
      <c r="K52" s="418"/>
      <c r="L52" s="102"/>
      <c r="M52" s="102"/>
      <c r="N52" s="102"/>
      <c r="O52" s="102"/>
    </row>
    <row r="53" spans="1:15">
      <c r="A53" s="102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102"/>
      <c r="M53" s="102"/>
      <c r="N53" s="102"/>
      <c r="O53" s="102"/>
    </row>
    <row r="54" spans="1:15">
      <c r="A54" s="102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102"/>
      <c r="M54" s="102"/>
      <c r="N54" s="102"/>
      <c r="O54" s="102"/>
    </row>
    <row r="55" spans="1:15">
      <c r="A55" s="102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3" t="s">
        <v>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39" t="s">
        <v>8</v>
      </c>
      <c r="S2" s="439"/>
    </row>
    <row r="3" spans="2:19" ht="14.25" thickBot="1"/>
    <row r="4" spans="2:19" ht="16.5" thickBot="1">
      <c r="B4" s="451" t="str">
        <f>"Index Total Returns [N$, %] - "&amp; TEXT(Map!$N$16, " mmmm yyyy")</f>
        <v>Index Total Returns [N$, %] -  November 2019</v>
      </c>
      <c r="C4" s="452"/>
      <c r="D4" s="452"/>
      <c r="E4" s="452"/>
      <c r="F4" s="452"/>
      <c r="G4" s="452"/>
      <c r="H4" s="452"/>
      <c r="I4" s="452"/>
      <c r="J4" s="452"/>
      <c r="K4" s="453"/>
      <c r="L4" s="16"/>
      <c r="M4" s="450" t="str">
        <f>"Index Total Returns [N$] – "&amp; TEXT(Map!$N$16, " mmmm yyyy")</f>
        <v>Index Total Returns [N$] –  November 2019</v>
      </c>
      <c r="N4" s="450"/>
      <c r="O4" s="450"/>
      <c r="P4" s="450"/>
      <c r="Q4" s="450"/>
      <c r="R4" s="450"/>
      <c r="S4" s="450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134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-0.39889999999999093</v>
      </c>
      <c r="E6" s="173">
        <f>Summary!E8</f>
        <v>5.3428291075945378</v>
      </c>
      <c r="F6" s="173">
        <f>Summary!F8</f>
        <v>-8.8958905050318116E-2</v>
      </c>
      <c r="G6" s="173">
        <f>Summary!G8</f>
        <v>3.3046663816606037</v>
      </c>
      <c r="H6" s="173">
        <f>Summary!H8</f>
        <v>2.8874577405227919</v>
      </c>
      <c r="I6" s="173">
        <f>Summary!I8</f>
        <v>8.1962016496528669</v>
      </c>
      <c r="J6" s="173">
        <f>Summary!J8</f>
        <v>14.333790830242865</v>
      </c>
      <c r="K6" s="174">
        <f>Summary!K8</f>
        <v>20.736134543565733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-2.4163000000000157</v>
      </c>
      <c r="E8" s="173">
        <f>Summary!E7</f>
        <v>7.7858182070059678</v>
      </c>
      <c r="F8" s="173">
        <f>Summary!F7</f>
        <v>-1.3424834414237141</v>
      </c>
      <c r="G8" s="173">
        <f>Summary!G7</f>
        <v>6.4371155054157025</v>
      </c>
      <c r="H8" s="173">
        <f>Summary!H7</f>
        <v>2.6406433877881996</v>
      </c>
      <c r="I8" s="173">
        <f>Summary!I7</f>
        <v>10.565153727282928</v>
      </c>
      <c r="J8" s="173">
        <f>Summary!J7</f>
        <v>7.0763807342328011</v>
      </c>
      <c r="K8" s="174">
        <f>Summary!K7</f>
        <v>9.0830333312475364</v>
      </c>
      <c r="L8" s="12"/>
      <c r="M8" s="12"/>
      <c r="N8" s="12"/>
      <c r="O8" s="12"/>
      <c r="P8" s="12"/>
    </row>
    <row r="9" spans="2:19" ht="14.25" thickBot="1">
      <c r="B9" s="454"/>
      <c r="C9" s="455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60"/>
      <c r="C11" s="461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8"/>
      <c r="C12" s="458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8"/>
      <c r="C13" s="458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9"/>
      <c r="C16" s="459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1" t="str">
        <f>"Index Total Returns [US$, %] -"&amp; TEXT(Map!$N$16, " mmmm yyyy")</f>
        <v>Index Total Returns [US$, %] - November 2019</v>
      </c>
      <c r="C22" s="452"/>
      <c r="D22" s="452"/>
      <c r="E22" s="452"/>
      <c r="F22" s="452"/>
      <c r="G22" s="452"/>
      <c r="H22" s="452"/>
      <c r="I22" s="452"/>
      <c r="J22" s="452"/>
      <c r="K22" s="453"/>
      <c r="L22" s="12"/>
      <c r="M22" s="450" t="str">
        <f>"Index Total Returns [US$] -"&amp; TEXT(Map!$N$16, " mmmm yyyy")</f>
        <v>Index Total Returns [US$] - November 2019</v>
      </c>
      <c r="N22" s="450"/>
      <c r="O22" s="450"/>
      <c r="P22" s="450"/>
      <c r="Q22" s="450"/>
      <c r="R22" s="450"/>
      <c r="S22" s="450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6" t="s">
        <v>24</v>
      </c>
      <c r="C24" s="457"/>
      <c r="D24" s="173">
        <f>Summary!D25</f>
        <v>2.9323954030509913</v>
      </c>
      <c r="E24" s="173">
        <f>Summary!E25</f>
        <v>3.5772224721551948</v>
      </c>
      <c r="F24" s="173">
        <f>Summary!F25</f>
        <v>-0.61551674778128618</v>
      </c>
      <c r="G24" s="173">
        <f>Summary!G25</f>
        <v>-5.4578544844791743</v>
      </c>
      <c r="H24" s="173">
        <f>Summary!H25</f>
        <v>-2.2078169945332848</v>
      </c>
      <c r="I24" s="173">
        <f>Summary!I25</f>
        <v>-1.3369873595892923</v>
      </c>
      <c r="J24" s="173">
        <f>Summary!J25</f>
        <v>-5.5106458781869154</v>
      </c>
      <c r="K24" s="174">
        <f>Summary!K25</f>
        <v>-6.6109435983457203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2.5217980777882287</v>
      </c>
      <c r="E26" s="173">
        <f>Summary!E28</f>
        <v>9.1111764632354486</v>
      </c>
      <c r="F26" s="173">
        <f>Summary!F28</f>
        <v>-0.70392809587237481</v>
      </c>
      <c r="G26" s="173">
        <f>Summary!G28</f>
        <v>-2.3335519851271136</v>
      </c>
      <c r="H26" s="173">
        <f>Summary!H28</f>
        <v>0.61589096328427129</v>
      </c>
      <c r="I26" s="173">
        <f>Summary!I28</f>
        <v>6.7496321100412704</v>
      </c>
      <c r="J26" s="173">
        <f>Summary!J28</f>
        <v>8.0332604984812317</v>
      </c>
      <c r="K26" s="174">
        <f>Summary!K28</f>
        <v>12.754336786067789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0.445239932927044</v>
      </c>
      <c r="E28" s="173">
        <f>Summary!E27</f>
        <v>11.641556717703327</v>
      </c>
      <c r="F28" s="173">
        <f>Summary!F27</f>
        <v>-1.9497369787868424</v>
      </c>
      <c r="G28" s="173">
        <f>Summary!G27</f>
        <v>0.62793262365308244</v>
      </c>
      <c r="H28" s="173">
        <f>Summary!H27</f>
        <v>0.37452581977430732</v>
      </c>
      <c r="I28" s="173">
        <f>Summary!I27</f>
        <v>9.0869115978386752</v>
      </c>
      <c r="J28" s="173">
        <f>Summary!J27</f>
        <v>1.1757805727900639</v>
      </c>
      <c r="K28" s="174">
        <f>Summary!K27</f>
        <v>1.8716155223541087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3" t="s">
        <v>64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39" t="s">
        <v>8</v>
      </c>
      <c r="S2" s="439"/>
    </row>
    <row r="3" spans="2:19" ht="14.25" thickBot="1"/>
    <row r="4" spans="2:19" ht="15.75" customHeight="1">
      <c r="B4" s="451" t="str">
        <f>"Bond Performance Index Total Returns (%)  - as at "&amp; TEXT(Map!$N$16, " mmmm yyyy")</f>
        <v>Bond Performance Index Total Returns (%)  - as at  November 2019</v>
      </c>
      <c r="C4" s="452"/>
      <c r="D4" s="452"/>
      <c r="E4" s="452"/>
      <c r="F4" s="452"/>
      <c r="G4" s="452"/>
      <c r="H4" s="452"/>
      <c r="I4" s="452"/>
      <c r="J4" s="453"/>
      <c r="L4" s="462" t="s">
        <v>72</v>
      </c>
      <c r="M4" s="462"/>
      <c r="N4" s="462"/>
      <c r="O4" s="462"/>
      <c r="P4" s="462"/>
      <c r="Q4" s="462"/>
      <c r="R4" s="462"/>
      <c r="S4" s="462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134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0.57042021011040056</v>
      </c>
      <c r="D7" s="194">
        <f>Summary!E10</f>
        <v>0.90843731537879613</v>
      </c>
      <c r="E7" s="194">
        <f>Summary!F10</f>
        <v>4.4388873900725878</v>
      </c>
      <c r="F7" s="194">
        <f>Summary!G10</f>
        <v>12.076416977476413</v>
      </c>
      <c r="G7" s="194">
        <f>Summary!H10</f>
        <v>10.763611735024314</v>
      </c>
      <c r="H7" s="194">
        <f>Summary!I10</f>
        <v>12.065262382684683</v>
      </c>
      <c r="I7" s="194">
        <f>Summary!J10</f>
        <v>9.1847642629059543</v>
      </c>
      <c r="J7" s="195">
        <f>Summary!K10</f>
        <v>9.6951977994383043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0.55376380555665072</v>
      </c>
      <c r="D9" s="194">
        <f>Summary!E11</f>
        <v>0.86746552233003538</v>
      </c>
      <c r="E9" s="194">
        <f>Summary!F11</f>
        <v>4.4295462799283092</v>
      </c>
      <c r="F9" s="194">
        <f>Summary!G11</f>
        <v>12.225160263631341</v>
      </c>
      <c r="G9" s="194">
        <f>Summary!H11</f>
        <v>10.900485768221579</v>
      </c>
      <c r="H9" s="194">
        <f>Summary!I11</f>
        <v>12.220569069706254</v>
      </c>
      <c r="I9" s="194">
        <f>Summary!J11</f>
        <v>9.2218403836774598</v>
      </c>
      <c r="J9" s="195">
        <f>Summary!K11</f>
        <v>9.7228785811175342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0.9148467837150065</v>
      </c>
      <c r="D11" s="194">
        <f>Summary!E12</f>
        <v>1.7728247129790153</v>
      </c>
      <c r="E11" s="194">
        <f>Summary!F12</f>
        <v>5.3539495534208115</v>
      </c>
      <c r="F11" s="194">
        <f>Summary!G12</f>
        <v>10.53722347468382</v>
      </c>
      <c r="G11" s="194">
        <f>Summary!H12</f>
        <v>9.4112705018044132</v>
      </c>
      <c r="H11" s="194">
        <f>Summary!I12</f>
        <v>11.081433239100825</v>
      </c>
      <c r="I11" s="194">
        <f>Summary!J12</f>
        <v>9.1255544743590988</v>
      </c>
      <c r="J11" s="195">
        <f>Summary!K12</f>
        <v>9.7817091434952097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51" t="str">
        <f>"Bond Performance, Index Total Returns  (US$- terms),(%) - as at "&amp; TEXT(Map!$N$16, " mmmm yyyy")</f>
        <v>Bond Performance, Index Total Returns  (US$- terms),(%) - as at  November 2019</v>
      </c>
      <c r="C23" s="452"/>
      <c r="D23" s="452"/>
      <c r="E23" s="452"/>
      <c r="F23" s="452"/>
      <c r="G23" s="452"/>
      <c r="H23" s="452"/>
      <c r="I23" s="452"/>
      <c r="J23" s="453"/>
      <c r="L23" s="462" t="s">
        <v>73</v>
      </c>
      <c r="M23" s="462"/>
      <c r="N23" s="462"/>
      <c r="O23" s="462"/>
      <c r="P23" s="462"/>
      <c r="Q23" s="462"/>
      <c r="R23" s="462"/>
      <c r="S23" s="462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134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3.5195425891807464</v>
      </c>
      <c r="D26" s="194">
        <f>Summary!E30</f>
        <v>4.5181566113251748</v>
      </c>
      <c r="E26" s="194">
        <f>Summary!F30</f>
        <v>3.7960485469902494</v>
      </c>
      <c r="F26" s="194">
        <f>Summary!G30</f>
        <v>5.9594492274276378</v>
      </c>
      <c r="G26" s="194">
        <f>Summary!H30</f>
        <v>8.3181538913795769</v>
      </c>
      <c r="H26" s="194">
        <f>Summary!I30</f>
        <v>10.566963990137612</v>
      </c>
      <c r="I26" s="194">
        <f>Summary!J30</f>
        <v>3.1679785514440173</v>
      </c>
      <c r="J26" s="195">
        <f>Summary!K30</f>
        <v>2.4433101428236625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3.5023977529855532</v>
      </c>
      <c r="D28" s="194">
        <f>Summary!E31</f>
        <v>4.4757191660882212</v>
      </c>
      <c r="E28" s="194">
        <f>Summary!F31</f>
        <v>3.7867649329433428</v>
      </c>
      <c r="F28" s="194">
        <f>Summary!G31</f>
        <v>6.1000743214687958</v>
      </c>
      <c r="G28" s="194">
        <f>Summary!H31</f>
        <v>8.4520059964108274</v>
      </c>
      <c r="H28" s="194">
        <f>Summary!I31</f>
        <v>10.720194246385105</v>
      </c>
      <c r="I28" s="194">
        <f>Summary!J31</f>
        <v>3.2030115384944491</v>
      </c>
      <c r="J28" s="195">
        <f>Summary!K31</f>
        <v>2.4691609636384948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3.8740691117966186</v>
      </c>
      <c r="D30" s="194">
        <f>Summary!E32</f>
        <v>5.4134650691588071</v>
      </c>
      <c r="E30" s="194">
        <f>Summary!F32</f>
        <v>4.70547834947046</v>
      </c>
      <c r="F30" s="194">
        <f>Summary!G32</f>
        <v>4.5042626662520346</v>
      </c>
      <c r="G30" s="194">
        <f>Summary!H32</f>
        <v>6.9956698777307924</v>
      </c>
      <c r="H30" s="194">
        <f>Summary!I32</f>
        <v>9.596288517843421</v>
      </c>
      <c r="I30" s="194">
        <f>Summary!J32</f>
        <v>3.1120316046692187</v>
      </c>
      <c r="J30" s="195">
        <f>Summary!K32</f>
        <v>2.5241022707187977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2.9323954030509913</v>
      </c>
      <c r="D32" s="201">
        <f>Summary!E25</f>
        <v>3.5772224721551948</v>
      </c>
      <c r="E32" s="201">
        <f>Summary!F25</f>
        <v>-0.61551674778128618</v>
      </c>
      <c r="F32" s="201">
        <f>Summary!G25</f>
        <v>-5.4578544844791743</v>
      </c>
      <c r="G32" s="201">
        <f>Summary!H25</f>
        <v>-2.2078169945332848</v>
      </c>
      <c r="H32" s="201">
        <f>Summary!I25</f>
        <v>-1.3369873595892923</v>
      </c>
      <c r="I32" s="201">
        <f>Summary!J25</f>
        <v>-5.5106458781869154</v>
      </c>
      <c r="J32" s="202">
        <f>Summary!K25</f>
        <v>-6.6109435983457203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3" t="s">
        <v>18</v>
      </c>
      <c r="C2" s="423"/>
      <c r="D2" s="42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5" t="str">
        <f>"Bond Performance Index Total Returns (%)  - as at "&amp;TEXT(Map!$N$16,"mmmm  yyyy")</f>
        <v>Bond Performance Index Total Returns (%)  - as at November 2019</v>
      </c>
      <c r="C4" s="466"/>
      <c r="D4" s="466"/>
      <c r="E4" s="466"/>
      <c r="F4" s="466"/>
      <c r="G4" s="466"/>
      <c r="H4" s="466"/>
      <c r="I4" s="466"/>
      <c r="J4" s="467"/>
      <c r="L4" s="468" t="str">
        <f>"Bond Performance, Index Total Returns  (US$- terms),(%) - as at "&amp;TEXT(Map!$N$16,"mmmm  yyyy")</f>
        <v>Bond Performance, Index Total Returns  (US$- terms),(%) - as at November 2019</v>
      </c>
      <c r="M4" s="469"/>
      <c r="N4" s="469"/>
      <c r="O4" s="469"/>
      <c r="P4" s="469"/>
      <c r="Q4" s="469"/>
      <c r="R4" s="469"/>
      <c r="S4" s="469"/>
      <c r="T4" s="470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134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63" t="s">
        <v>13</v>
      </c>
      <c r="R5" s="209" t="s">
        <v>14</v>
      </c>
      <c r="S5" s="209" t="s">
        <v>22</v>
      </c>
      <c r="T5" s="210" t="s">
        <v>134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4"/>
      <c r="R6" s="215"/>
      <c r="S6" s="215"/>
      <c r="T6" s="216"/>
    </row>
    <row r="7" spans="2:22" ht="15.75">
      <c r="B7" s="217" t="s">
        <v>65</v>
      </c>
      <c r="C7" s="203">
        <f>Summary!D10</f>
        <v>0.57042021011040056</v>
      </c>
      <c r="D7" s="203">
        <f>Summary!E10</f>
        <v>0.90843731537879613</v>
      </c>
      <c r="E7" s="203">
        <f>Summary!F10</f>
        <v>4.4388873900725878</v>
      </c>
      <c r="F7" s="203">
        <f>Summary!G10</f>
        <v>12.076416977476413</v>
      </c>
      <c r="G7" s="203">
        <f>Summary!H10</f>
        <v>10.763611735024314</v>
      </c>
      <c r="H7" s="203">
        <f>Summary!I10</f>
        <v>12.065262382684683</v>
      </c>
      <c r="I7" s="203">
        <f>Summary!J10</f>
        <v>9.1847642629059543</v>
      </c>
      <c r="J7" s="218">
        <f>Summary!K10</f>
        <v>9.6951977994383043</v>
      </c>
      <c r="L7" s="217" t="s">
        <v>68</v>
      </c>
      <c r="M7" s="203">
        <f>Summary!D30</f>
        <v>3.5195425891807464</v>
      </c>
      <c r="N7" s="203">
        <f>Summary!E30</f>
        <v>4.5181566113251748</v>
      </c>
      <c r="O7" s="203">
        <f>Summary!F30</f>
        <v>3.7960485469902494</v>
      </c>
      <c r="P7" s="203">
        <f>Summary!G30</f>
        <v>5.9594492274276378</v>
      </c>
      <c r="Q7" s="203">
        <f>Summary!H30</f>
        <v>8.3181538913795769</v>
      </c>
      <c r="R7" s="203">
        <f>Summary!I30</f>
        <v>10.566963990137612</v>
      </c>
      <c r="S7" s="203">
        <f>Summary!J30</f>
        <v>3.1679785514440173</v>
      </c>
      <c r="T7" s="218">
        <f>Summary!K30</f>
        <v>2.4433101428236625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0.55376380555665072</v>
      </c>
      <c r="D9" s="203">
        <f>Summary!E11</f>
        <v>0.86746552233003538</v>
      </c>
      <c r="E9" s="203">
        <f>Summary!F11</f>
        <v>4.4295462799283092</v>
      </c>
      <c r="F9" s="203">
        <f>Summary!G11</f>
        <v>12.225160263631341</v>
      </c>
      <c r="G9" s="203">
        <f>Summary!H11</f>
        <v>10.900485768221579</v>
      </c>
      <c r="H9" s="203">
        <f>Summary!I11</f>
        <v>12.220569069706254</v>
      </c>
      <c r="I9" s="203">
        <f>Summary!J11</f>
        <v>9.2218403836774598</v>
      </c>
      <c r="J9" s="218">
        <f>Summary!K11</f>
        <v>9.7228785811175342</v>
      </c>
      <c r="L9" s="217" t="s">
        <v>69</v>
      </c>
      <c r="M9" s="203">
        <f>Summary!D31</f>
        <v>3.5023977529855532</v>
      </c>
      <c r="N9" s="203">
        <f>Summary!E31</f>
        <v>4.4757191660882212</v>
      </c>
      <c r="O9" s="203">
        <f>Summary!F31</f>
        <v>3.7867649329433428</v>
      </c>
      <c r="P9" s="203">
        <f>Summary!G31</f>
        <v>6.1000743214687958</v>
      </c>
      <c r="Q9" s="203">
        <f>Summary!H31</f>
        <v>8.4520059964108274</v>
      </c>
      <c r="R9" s="203">
        <f>Summary!I31</f>
        <v>10.720194246385105</v>
      </c>
      <c r="S9" s="203">
        <f>Summary!J31</f>
        <v>3.2030115384944491</v>
      </c>
      <c r="T9" s="218">
        <f>Summary!K31</f>
        <v>2.4691609636384948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0.9148467837150065</v>
      </c>
      <c r="D11" s="203">
        <f>Summary!E12</f>
        <v>1.7728247129790153</v>
      </c>
      <c r="E11" s="203">
        <f>Summary!F12</f>
        <v>5.3539495534208115</v>
      </c>
      <c r="F11" s="203">
        <f>Summary!G12</f>
        <v>10.53722347468382</v>
      </c>
      <c r="G11" s="203">
        <f>Summary!H12</f>
        <v>9.4112705018044132</v>
      </c>
      <c r="H11" s="203">
        <f>Summary!I12</f>
        <v>11.081433239100825</v>
      </c>
      <c r="I11" s="203">
        <f>Summary!J12</f>
        <v>9.1255544743590988</v>
      </c>
      <c r="J11" s="218">
        <f>Summary!K12</f>
        <v>9.7817091434952097</v>
      </c>
      <c r="L11" s="217" t="s">
        <v>70</v>
      </c>
      <c r="M11" s="203">
        <f>Summary!D32</f>
        <v>3.8740691117966186</v>
      </c>
      <c r="N11" s="203">
        <f>Summary!E32</f>
        <v>5.4134650691588071</v>
      </c>
      <c r="O11" s="203">
        <f>Summary!F32</f>
        <v>4.70547834947046</v>
      </c>
      <c r="P11" s="203">
        <f>Summary!G32</f>
        <v>4.5042626662520346</v>
      </c>
      <c r="Q11" s="203">
        <f>Summary!H32</f>
        <v>6.9956698777307924</v>
      </c>
      <c r="R11" s="203">
        <f>Summary!I32</f>
        <v>9.596288517843421</v>
      </c>
      <c r="S11" s="203">
        <f>Summary!J32</f>
        <v>3.1120316046692187</v>
      </c>
      <c r="T11" s="218">
        <f>Summary!K32</f>
        <v>2.5241022707187977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2.9323954030509913</v>
      </c>
      <c r="N13" s="225">
        <f>Summary!E25</f>
        <v>3.5772224721551948</v>
      </c>
      <c r="O13" s="225">
        <f>Summary!F25</f>
        <v>-0.61551674778128618</v>
      </c>
      <c r="P13" s="225">
        <f>Summary!G25</f>
        <v>-5.4578544844791743</v>
      </c>
      <c r="Q13" s="225">
        <f>Summary!H25</f>
        <v>-2.2078169945332848</v>
      </c>
      <c r="R13" s="225">
        <f>Summary!I25</f>
        <v>-1.3369873595892923</v>
      </c>
      <c r="S13" s="225">
        <f>Summary!J25</f>
        <v>-5.5106458781869154</v>
      </c>
      <c r="T13" s="226">
        <f>Summary!K25</f>
        <v>-6.6109435983457203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7" t="str">
        <f>"Bond Performance, Index Total Returns,(%) - as at "&amp;TEXT(Map!$N$16,"mmmm  yyyy")</f>
        <v>Bond Performance, Index Total Returns,(%) - as at November 2019</v>
      </c>
      <c r="C16" s="478"/>
      <c r="D16" s="478"/>
      <c r="E16" s="478"/>
      <c r="F16" s="478"/>
      <c r="G16" s="478"/>
      <c r="H16" s="479"/>
      <c r="L16" s="477" t="str">
        <f>"Bond Performance, Index Total Returns  (US$- terms),(%) - as at "&amp;TEXT(Map!$N$16,"mmmm  yyyy")</f>
        <v>Bond Performance, Index Total Returns  (US$- terms),(%) - as at November 2019</v>
      </c>
      <c r="M16" s="478"/>
      <c r="N16" s="478"/>
      <c r="O16" s="478"/>
      <c r="P16" s="478"/>
      <c r="Q16" s="478"/>
      <c r="R16" s="479"/>
    </row>
    <row r="38" spans="2:20" ht="14.25" thickBot="1"/>
    <row r="39" spans="2:20" ht="16.5" thickBot="1">
      <c r="B39" s="471" t="str">
        <f>"IJG Namibia ALBI  - as at "&amp;TEXT(Map!$N$16,"mmmm  yyyy")</f>
        <v>IJG Namibia ALBI  - as at November 2019</v>
      </c>
      <c r="C39" s="472"/>
      <c r="D39" s="472"/>
      <c r="E39" s="472"/>
      <c r="F39" s="472"/>
      <c r="G39" s="473"/>
      <c r="J39" s="471" t="str">
        <f>"IJG Namibia ALBI  -Premiums- [bp] as at "&amp;TEXT(Map!$N$16,"mmmm  yyyy")</f>
        <v>IJG Namibia ALBI  -Premiums- [bp] as at November 2019</v>
      </c>
      <c r="K39" s="472"/>
      <c r="L39" s="472"/>
      <c r="M39" s="472"/>
      <c r="N39" s="473"/>
      <c r="P39" s="471" t="str">
        <f>"IJG Namibia GOVI  -Weights [%] as at "&amp;TEXT(Map!$N$16,"mmmm  yyyy")</f>
        <v>IJG Namibia GOVI  -Weights [%] as at November 2019</v>
      </c>
      <c r="Q39" s="472"/>
      <c r="R39" s="472"/>
      <c r="S39" s="472"/>
      <c r="T39" s="473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89</v>
      </c>
      <c r="K41" s="237" t="s">
        <v>89</v>
      </c>
      <c r="L41" s="237" t="s">
        <v>89</v>
      </c>
      <c r="M41" s="237" t="s">
        <v>89</v>
      </c>
      <c r="N41" s="238" t="s">
        <v>119</v>
      </c>
      <c r="P41" s="236" t="s">
        <v>89</v>
      </c>
      <c r="Q41" s="237" t="s">
        <v>89</v>
      </c>
      <c r="R41" s="237" t="s">
        <v>89</v>
      </c>
      <c r="S41" s="237" t="s">
        <v>89</v>
      </c>
      <c r="T41" s="238" t="s">
        <v>119</v>
      </c>
    </row>
    <row r="42" spans="2:20" ht="15.75">
      <c r="B42" s="217" t="s">
        <v>77</v>
      </c>
      <c r="C42" s="203">
        <v>211.88748638596351</v>
      </c>
      <c r="D42" s="203">
        <v>210.68569261547378</v>
      </c>
      <c r="E42" s="203">
        <v>209.97995016386122</v>
      </c>
      <c r="F42" s="203">
        <v>202.88179209969678</v>
      </c>
      <c r="G42" s="218">
        <v>189.05626366387656</v>
      </c>
      <c r="J42" s="239">
        <v>67.5</v>
      </c>
      <c r="K42" s="240">
        <v>67.5</v>
      </c>
      <c r="L42" s="240">
        <v>70.199999999999989</v>
      </c>
      <c r="M42" s="240">
        <v>92</v>
      </c>
      <c r="N42" s="241">
        <v>226.6</v>
      </c>
      <c r="P42" s="242">
        <v>5.6498158130368425</v>
      </c>
      <c r="Q42" s="243">
        <v>5.6800715672173165</v>
      </c>
      <c r="R42" s="243">
        <v>5.9235780963705515</v>
      </c>
      <c r="S42" s="243">
        <v>6.2428007874283633</v>
      </c>
      <c r="T42" s="244">
        <v>13.014907530811199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212.5745598194836</v>
      </c>
      <c r="D44" s="203">
        <v>211.40388163942265</v>
      </c>
      <c r="E44" s="203">
        <v>210.74640739577606</v>
      </c>
      <c r="F44" s="203">
        <v>203.557869771518</v>
      </c>
      <c r="G44" s="218">
        <v>189.41791601822496</v>
      </c>
      <c r="J44" s="236" t="s">
        <v>120</v>
      </c>
      <c r="K44" s="237" t="s">
        <v>120</v>
      </c>
      <c r="L44" s="237" t="s">
        <v>120</v>
      </c>
      <c r="M44" s="237" t="s">
        <v>120</v>
      </c>
      <c r="N44" s="238" t="s">
        <v>120</v>
      </c>
      <c r="O44" s="248"/>
      <c r="P44" s="249" t="s">
        <v>120</v>
      </c>
      <c r="Q44" s="250" t="s">
        <v>120</v>
      </c>
      <c r="R44" s="250" t="s">
        <v>120</v>
      </c>
      <c r="S44" s="250" t="s">
        <v>120</v>
      </c>
      <c r="T44" s="251" t="s">
        <v>120</v>
      </c>
    </row>
    <row r="45" spans="2:20" ht="15.75">
      <c r="B45" s="217"/>
      <c r="C45" s="203"/>
      <c r="D45" s="203"/>
      <c r="E45" s="203"/>
      <c r="F45" s="203"/>
      <c r="G45" s="218"/>
      <c r="J45" s="239">
        <v>69.5</v>
      </c>
      <c r="K45" s="240">
        <v>77</v>
      </c>
      <c r="L45" s="240">
        <v>77</v>
      </c>
      <c r="M45" s="240">
        <v>92.5</v>
      </c>
      <c r="N45" s="241">
        <v>52.5</v>
      </c>
      <c r="P45" s="242">
        <v>11.690719114493486</v>
      </c>
      <c r="Q45" s="243">
        <v>11.734955993194205</v>
      </c>
      <c r="R45" s="243">
        <v>11.789797380752534</v>
      </c>
      <c r="S45" s="243">
        <v>12.691797413208022</v>
      </c>
      <c r="T45" s="244">
        <v>12.572215170498307</v>
      </c>
    </row>
    <row r="46" spans="2:20" ht="15.75">
      <c r="B46" s="217" t="s">
        <v>79</v>
      </c>
      <c r="C46" s="203">
        <v>209.1776899114829</v>
      </c>
      <c r="D46" s="203">
        <v>207.28138284726472</v>
      </c>
      <c r="E46" s="203">
        <v>205.53393354405603</v>
      </c>
      <c r="F46" s="203">
        <v>198.54755402920816</v>
      </c>
      <c r="G46" s="218">
        <v>189.23732959457823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75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50.5</v>
      </c>
      <c r="K48" s="240">
        <v>61</v>
      </c>
      <c r="L48" s="240">
        <v>61</v>
      </c>
      <c r="M48" s="240">
        <v>63.5</v>
      </c>
      <c r="N48" s="241">
        <v>83</v>
      </c>
      <c r="P48" s="242">
        <v>14.950256464773787</v>
      </c>
      <c r="Q48" s="243">
        <v>14.952504563461872</v>
      </c>
      <c r="R48" s="243">
        <v>15.829403950354138</v>
      </c>
      <c r="S48" s="243">
        <v>16.296530354001572</v>
      </c>
      <c r="T48" s="244">
        <v>15.624834494166636</v>
      </c>
    </row>
    <row r="49" spans="2:20" ht="15.75">
      <c r="B49" s="217" t="s">
        <v>80</v>
      </c>
      <c r="C49" s="203">
        <v>4.9335420431866979</v>
      </c>
      <c r="D49" s="203">
        <v>5.0234777973099458</v>
      </c>
      <c r="E49" s="203">
        <v>5.037562643077143</v>
      </c>
      <c r="F49" s="203">
        <v>5.017500419160716</v>
      </c>
      <c r="G49" s="218">
        <v>4.4417409538027224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112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5.0696046571572664</v>
      </c>
      <c r="D51" s="203">
        <v>5.1591380853837414</v>
      </c>
      <c r="E51" s="203">
        <v>5.1718893396020515</v>
      </c>
      <c r="F51" s="203">
        <v>5.179791117609593</v>
      </c>
      <c r="G51" s="218">
        <v>4.599086154680899</v>
      </c>
      <c r="J51" s="239">
        <v>50.1</v>
      </c>
      <c r="K51" s="240">
        <v>59.5</v>
      </c>
      <c r="L51" s="240">
        <v>59.5</v>
      </c>
      <c r="M51" s="240">
        <v>61.7</v>
      </c>
      <c r="N51" s="241">
        <v>95.08</v>
      </c>
      <c r="P51" s="242">
        <v>13.317166988731</v>
      </c>
      <c r="Q51" s="243">
        <v>13.316344640287776</v>
      </c>
      <c r="R51" s="243">
        <v>14.031767924687113</v>
      </c>
      <c r="S51" s="243">
        <v>14.430847728300622</v>
      </c>
      <c r="T51" s="244">
        <v>13.217133487363968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2.0623796335020588</v>
      </c>
      <c r="D53" s="203">
        <v>2.0567878831389867</v>
      </c>
      <c r="E53" s="203">
        <v>2.1887634963549676</v>
      </c>
      <c r="F53" s="203">
        <v>2.2109622379767351</v>
      </c>
      <c r="G53" s="218">
        <v>1.8760399294027139</v>
      </c>
      <c r="J53" s="236" t="s">
        <v>90</v>
      </c>
      <c r="K53" s="237" t="s">
        <v>90</v>
      </c>
      <c r="L53" s="237" t="s">
        <v>90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89.63</v>
      </c>
      <c r="K54" s="240">
        <v>79.5</v>
      </c>
      <c r="L54" s="240">
        <v>66</v>
      </c>
      <c r="M54" s="240">
        <v>76.831999999999994</v>
      </c>
      <c r="N54" s="241">
        <v>97.3</v>
      </c>
      <c r="P54" s="242">
        <v>12.981144335090733</v>
      </c>
      <c r="Q54" s="243">
        <v>12.91830290783134</v>
      </c>
      <c r="R54" s="243">
        <v>12.351447235053639</v>
      </c>
      <c r="S54" s="243">
        <v>12.129604276738355</v>
      </c>
      <c r="T54" s="244">
        <v>10.816933269842563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95.475476131640193</v>
      </c>
      <c r="D56" s="203">
        <v>95.632481277290807</v>
      </c>
      <c r="E56" s="203">
        <v>95.497115992307712</v>
      </c>
      <c r="F56" s="203">
        <v>94.533511191492238</v>
      </c>
      <c r="G56" s="218">
        <v>94.221721268719818</v>
      </c>
      <c r="J56" s="236" t="s">
        <v>91</v>
      </c>
      <c r="K56" s="237" t="s">
        <v>91</v>
      </c>
      <c r="L56" s="237" t="s">
        <v>91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62</v>
      </c>
      <c r="K57" s="240">
        <v>56.000000000000007</v>
      </c>
      <c r="L57" s="240">
        <v>70.179999999999993</v>
      </c>
      <c r="M57" s="240">
        <v>99.762</v>
      </c>
      <c r="N57" s="241">
        <v>143</v>
      </c>
      <c r="P57" s="242">
        <v>10.619606172145819</v>
      </c>
      <c r="Q57" s="243">
        <v>10.578520947648073</v>
      </c>
      <c r="R57" s="243">
        <v>9.9303653424285621</v>
      </c>
      <c r="S57" s="243">
        <v>9.5690603351442274</v>
      </c>
      <c r="T57" s="244">
        <v>8.4594104964348027</v>
      </c>
    </row>
    <row r="58" spans="2:20" ht="15.75">
      <c r="B58" s="217" t="s">
        <v>84</v>
      </c>
      <c r="C58" s="203">
        <v>4.5245238683598039</v>
      </c>
      <c r="D58" s="203">
        <v>4.3675187227092032</v>
      </c>
      <c r="E58" s="203">
        <v>4.5028840076922876</v>
      </c>
      <c r="F58" s="203">
        <v>5.4664888085077603</v>
      </c>
      <c r="G58" s="218">
        <v>5.7782787312801931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113</v>
      </c>
      <c r="M59" s="237" t="s">
        <v>113</v>
      </c>
      <c r="N59" s="238" t="s">
        <v>114</v>
      </c>
      <c r="P59" s="249" t="s">
        <v>113</v>
      </c>
      <c r="Q59" s="250" t="s">
        <v>113</v>
      </c>
      <c r="R59" s="250" t="s">
        <v>113</v>
      </c>
      <c r="S59" s="250" t="s">
        <v>113</v>
      </c>
      <c r="T59" s="251" t="s">
        <v>114</v>
      </c>
    </row>
    <row r="60" spans="2:20" ht="15.75">
      <c r="J60" s="239">
        <v>107.169</v>
      </c>
      <c r="K60" s="240">
        <v>91.5</v>
      </c>
      <c r="L60" s="240">
        <v>87.8</v>
      </c>
      <c r="M60" s="240">
        <v>92.35</v>
      </c>
      <c r="N60" s="241">
        <v>137</v>
      </c>
      <c r="P60" s="242">
        <v>8.6582073340790675</v>
      </c>
      <c r="Q60" s="243">
        <v>8.6867554304513916</v>
      </c>
      <c r="R60" s="243">
        <v>8.7659420210316981</v>
      </c>
      <c r="S60" s="243">
        <v>8.1474612441328667</v>
      </c>
      <c r="T60" s="244">
        <v>6.4386810580081875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71" t="str">
        <f>"IJG Namibia ALBI  -Yields-[%] as at "&amp;TEXT(Map!$N$16,"mmmm  yyyy")</f>
        <v>IJG Namibia ALBI  -Yields-[%] as at November 2019</v>
      </c>
      <c r="C62" s="472"/>
      <c r="D62" s="472"/>
      <c r="E62" s="472"/>
      <c r="F62" s="473"/>
      <c r="J62" s="236" t="s">
        <v>114</v>
      </c>
      <c r="K62" s="237" t="s">
        <v>114</v>
      </c>
      <c r="L62" s="237" t="s">
        <v>114</v>
      </c>
      <c r="M62" s="237" t="s">
        <v>114</v>
      </c>
      <c r="N62" s="238" t="s">
        <v>113</v>
      </c>
      <c r="P62" s="249" t="s">
        <v>114</v>
      </c>
      <c r="Q62" s="250" t="s">
        <v>114</v>
      </c>
      <c r="R62" s="250" t="s">
        <v>114</v>
      </c>
      <c r="S62" s="250" t="s">
        <v>114</v>
      </c>
      <c r="T62" s="262" t="s">
        <v>113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90.5</v>
      </c>
      <c r="K63" s="240">
        <v>92</v>
      </c>
      <c r="L63" s="240">
        <v>93.38300000000001</v>
      </c>
      <c r="M63" s="240">
        <v>99.233000000000004</v>
      </c>
      <c r="N63" s="241">
        <v>141.72499999999999</v>
      </c>
      <c r="P63" s="242">
        <v>7.9339340728215078</v>
      </c>
      <c r="Q63" s="243">
        <v>7.9010339854050144</v>
      </c>
      <c r="R63" s="243">
        <v>7.5098809580672752</v>
      </c>
      <c r="S63" s="243">
        <v>7.2690744166709207</v>
      </c>
      <c r="T63" s="244">
        <v>7.2978306346234101</v>
      </c>
    </row>
    <row r="64" spans="2:20" ht="15.75">
      <c r="B64" s="263" t="s">
        <v>89</v>
      </c>
      <c r="C64" s="264" t="s">
        <v>89</v>
      </c>
      <c r="D64" s="264" t="s">
        <v>89</v>
      </c>
      <c r="E64" s="264" t="s">
        <v>89</v>
      </c>
      <c r="F64" s="265" t="s">
        <v>119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8.11</v>
      </c>
      <c r="C65" s="243">
        <v>8.1999999999999993</v>
      </c>
      <c r="D65" s="243">
        <v>7.9620000000000006</v>
      </c>
      <c r="E65" s="243">
        <v>7.49</v>
      </c>
      <c r="F65" s="267">
        <v>8.4510000000000005</v>
      </c>
      <c r="J65" s="236" t="s">
        <v>115</v>
      </c>
      <c r="K65" s="237" t="s">
        <v>115</v>
      </c>
      <c r="L65" s="237" t="s">
        <v>115</v>
      </c>
      <c r="M65" s="237" t="s">
        <v>115</v>
      </c>
      <c r="N65" s="238" t="s">
        <v>116</v>
      </c>
      <c r="P65" s="249" t="s">
        <v>115</v>
      </c>
      <c r="Q65" s="250" t="s">
        <v>115</v>
      </c>
      <c r="R65" s="250" t="s">
        <v>115</v>
      </c>
      <c r="S65" s="250" t="s">
        <v>115</v>
      </c>
      <c r="T65" s="262" t="s">
        <v>116</v>
      </c>
    </row>
    <row r="66" spans="2:20" ht="15.75">
      <c r="B66" s="266"/>
      <c r="C66" s="243"/>
      <c r="D66" s="243"/>
      <c r="E66" s="243"/>
      <c r="F66" s="267"/>
      <c r="J66" s="239">
        <v>110.72500000000001</v>
      </c>
      <c r="K66" s="240">
        <v>90</v>
      </c>
      <c r="L66" s="240">
        <v>86.5</v>
      </c>
      <c r="M66" s="240">
        <v>101.254</v>
      </c>
      <c r="N66" s="241">
        <v>199.4</v>
      </c>
      <c r="P66" s="242">
        <v>6.638398087626368</v>
      </c>
      <c r="Q66" s="243">
        <v>6.7283417480137082</v>
      </c>
      <c r="R66" s="243">
        <v>6.4098128011851694</v>
      </c>
      <c r="S66" s="243">
        <v>5.9876990696088654</v>
      </c>
      <c r="T66" s="244">
        <v>6.43056462079889</v>
      </c>
    </row>
    <row r="67" spans="2:20" ht="15.75">
      <c r="B67" s="263" t="s">
        <v>120</v>
      </c>
      <c r="C67" s="264" t="s">
        <v>120</v>
      </c>
      <c r="D67" s="264" t="s">
        <v>120</v>
      </c>
      <c r="E67" s="264" t="s">
        <v>120</v>
      </c>
      <c r="F67" s="265" t="s">
        <v>120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8.129999999999999</v>
      </c>
      <c r="C68" s="243">
        <v>8.2949999999999999</v>
      </c>
      <c r="D68" s="243">
        <v>8.0299999999999994</v>
      </c>
      <c r="E68" s="243">
        <v>8.5100000000000016</v>
      </c>
      <c r="F68" s="267">
        <v>8.7550000000000008</v>
      </c>
      <c r="J68" s="236" t="s">
        <v>116</v>
      </c>
      <c r="K68" s="237" t="s">
        <v>116</v>
      </c>
      <c r="L68" s="237" t="s">
        <v>116</v>
      </c>
      <c r="M68" s="237" t="s">
        <v>116</v>
      </c>
      <c r="N68" s="238" t="s">
        <v>89</v>
      </c>
      <c r="P68" s="249" t="s">
        <v>116</v>
      </c>
      <c r="Q68" s="250" t="s">
        <v>116</v>
      </c>
      <c r="R68" s="250" t="s">
        <v>116</v>
      </c>
      <c r="S68" s="250" t="s">
        <v>116</v>
      </c>
      <c r="T68" s="262" t="s">
        <v>89</v>
      </c>
    </row>
    <row r="69" spans="2:20" ht="15.75">
      <c r="B69" s="266"/>
      <c r="C69" s="243"/>
      <c r="D69" s="243"/>
      <c r="E69" s="243"/>
      <c r="F69" s="267"/>
      <c r="J69" s="239">
        <v>109.5</v>
      </c>
      <c r="K69" s="240">
        <v>121</v>
      </c>
      <c r="L69" s="240">
        <v>123.70000000000002</v>
      </c>
      <c r="M69" s="240">
        <v>136.69999999999999</v>
      </c>
      <c r="N69" s="241">
        <v>92</v>
      </c>
      <c r="P69" s="266">
        <v>7.5607516172013804</v>
      </c>
      <c r="Q69" s="243">
        <v>7.5031682164893159</v>
      </c>
      <c r="R69" s="243">
        <v>7.4580042900693266</v>
      </c>
      <c r="S69" s="243">
        <v>7.235124374766178</v>
      </c>
      <c r="T69" s="244">
        <v>6.1274892374520311</v>
      </c>
    </row>
    <row r="70" spans="2:20" ht="16.5" thickBot="1">
      <c r="B70" s="263" t="s">
        <v>75</v>
      </c>
      <c r="C70" s="264" t="s">
        <v>75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8.9500000000000011</v>
      </c>
      <c r="C71" s="243">
        <v>9.11</v>
      </c>
      <c r="D71" s="243">
        <v>8.83</v>
      </c>
      <c r="E71" s="243">
        <v>9.11</v>
      </c>
      <c r="F71" s="267">
        <v>9.7550000000000008</v>
      </c>
      <c r="J71" s="236" t="s">
        <v>213</v>
      </c>
      <c r="K71" s="237" t="s">
        <v>213</v>
      </c>
      <c r="L71" s="237" t="s">
        <v>213</v>
      </c>
      <c r="M71" s="237" t="s">
        <v>213</v>
      </c>
      <c r="N71" s="238" t="s">
        <v>214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>
        <v>200</v>
      </c>
      <c r="P72" s="471" t="str">
        <f>"IJG Namibia OTHI  -Weights [%] as at "&amp;TEXT(Map!$N$16,"mmmm  yyyy")</f>
        <v>IJG Namibia OTHI  -Weights [%] as at November 2019</v>
      </c>
      <c r="Q72" s="472"/>
      <c r="R72" s="472"/>
      <c r="S72" s="472"/>
      <c r="T72" s="473"/>
    </row>
    <row r="73" spans="2:20" ht="16.5" thickBot="1">
      <c r="B73" s="263" t="s">
        <v>112</v>
      </c>
      <c r="C73" s="264" t="s">
        <v>112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8.9460000000000015</v>
      </c>
      <c r="C74" s="243">
        <v>9.0950000000000006</v>
      </c>
      <c r="D74" s="243">
        <v>8.8150000000000013</v>
      </c>
      <c r="E74" s="243">
        <v>9.0920000000000005</v>
      </c>
      <c r="F74" s="267">
        <v>9.8758000000000017</v>
      </c>
      <c r="J74" s="236" t="s">
        <v>215</v>
      </c>
      <c r="K74" s="237" t="s">
        <v>215</v>
      </c>
      <c r="L74" s="237" t="s">
        <v>215</v>
      </c>
      <c r="M74" s="237" t="s">
        <v>215</v>
      </c>
      <c r="N74" s="238" t="s">
        <v>216</v>
      </c>
      <c r="O74" s="248"/>
      <c r="P74" s="236" t="s">
        <v>213</v>
      </c>
      <c r="Q74" s="237" t="s">
        <v>213</v>
      </c>
      <c r="R74" s="237" t="s">
        <v>213</v>
      </c>
      <c r="S74" s="237" t="s">
        <v>213</v>
      </c>
      <c r="T74" s="238" t="s">
        <v>214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55.000000000000007</v>
      </c>
      <c r="P75" s="242">
        <v>21.013575819970107</v>
      </c>
      <c r="Q75" s="243">
        <v>9.10646638441637</v>
      </c>
      <c r="R75" s="243">
        <v>22.345988561905727</v>
      </c>
      <c r="S75" s="243">
        <v>18.799033468381442</v>
      </c>
      <c r="T75" s="244">
        <v>13.151811366455632</v>
      </c>
    </row>
    <row r="76" spans="2:20" ht="15.75">
      <c r="B76" s="263" t="s">
        <v>90</v>
      </c>
      <c r="C76" s="264" t="s">
        <v>90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9.3413000000000004</v>
      </c>
      <c r="C77" s="243">
        <v>9.2949999999999999</v>
      </c>
      <c r="D77" s="243">
        <v>8.8800000000000008</v>
      </c>
      <c r="E77" s="243">
        <v>9.2433200000000006</v>
      </c>
      <c r="F77" s="267">
        <v>9.8980000000000015</v>
      </c>
      <c r="J77" s="236" t="s">
        <v>217</v>
      </c>
      <c r="K77" s="237"/>
      <c r="L77" s="237"/>
      <c r="M77" s="237" t="s">
        <v>214</v>
      </c>
      <c r="N77" s="238" t="s">
        <v>218</v>
      </c>
      <c r="P77" s="249" t="s">
        <v>215</v>
      </c>
      <c r="Q77" s="250" t="s">
        <v>215</v>
      </c>
      <c r="R77" s="250" t="s">
        <v>215</v>
      </c>
      <c r="S77" s="250" t="s">
        <v>215</v>
      </c>
      <c r="T77" s="251" t="s">
        <v>216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/>
      <c r="L78" s="240"/>
      <c r="M78" s="240">
        <v>200</v>
      </c>
      <c r="N78" s="241">
        <v>90.5</v>
      </c>
      <c r="P78" s="242">
        <v>23.857454147458235</v>
      </c>
      <c r="Q78" s="243">
        <v>24.859705288258262</v>
      </c>
      <c r="R78" s="243">
        <v>24.191371668401125</v>
      </c>
      <c r="S78" s="243">
        <v>21.311336646772489</v>
      </c>
      <c r="T78" s="244">
        <v>10.339002210382437</v>
      </c>
    </row>
    <row r="79" spans="2:20" ht="15.75">
      <c r="B79" s="263" t="s">
        <v>91</v>
      </c>
      <c r="C79" s="264" t="s">
        <v>91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9.8249999999999993</v>
      </c>
      <c r="C80" s="243">
        <v>9.76</v>
      </c>
      <c r="D80" s="243">
        <v>9.6368000000000009</v>
      </c>
      <c r="E80" s="243">
        <v>10.12262</v>
      </c>
      <c r="F80" s="267">
        <v>10.81</v>
      </c>
      <c r="J80" s="236" t="s">
        <v>219</v>
      </c>
      <c r="K80" s="237" t="s">
        <v>219</v>
      </c>
      <c r="L80" s="237" t="s">
        <v>219</v>
      </c>
      <c r="M80" s="237" t="s">
        <v>219</v>
      </c>
      <c r="N80" s="238" t="s">
        <v>220</v>
      </c>
      <c r="P80" s="249" t="s">
        <v>217</v>
      </c>
      <c r="Q80" s="250"/>
      <c r="R80" s="250"/>
      <c r="S80" s="250" t="s">
        <v>214</v>
      </c>
      <c r="T80" s="251" t="s">
        <v>218</v>
      </c>
    </row>
    <row r="81" spans="2:20" ht="15.75">
      <c r="B81" s="266"/>
      <c r="C81" s="243"/>
      <c r="D81" s="243"/>
      <c r="E81" s="243"/>
      <c r="F81" s="267"/>
      <c r="J81" s="239">
        <v>15.7</v>
      </c>
      <c r="K81" s="240">
        <v>15.7</v>
      </c>
      <c r="L81" s="240">
        <v>15.7</v>
      </c>
      <c r="M81" s="240">
        <v>109.2</v>
      </c>
      <c r="N81" s="241">
        <v>90</v>
      </c>
      <c r="P81" s="242">
        <v>4.0397609879085072</v>
      </c>
      <c r="Q81" s="243"/>
      <c r="R81" s="243"/>
      <c r="S81" s="243">
        <v>14.066926408492719</v>
      </c>
      <c r="T81" s="244">
        <v>4.1151827439265132</v>
      </c>
    </row>
    <row r="82" spans="2:20" ht="15.75">
      <c r="B82" s="263" t="s">
        <v>113</v>
      </c>
      <c r="C82" s="264" t="s">
        <v>113</v>
      </c>
      <c r="D82" s="264" t="s">
        <v>113</v>
      </c>
      <c r="E82" s="264" t="s">
        <v>113</v>
      </c>
      <c r="F82" s="274" t="s">
        <v>114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10.501689999999998</v>
      </c>
      <c r="C83" s="243">
        <v>10.319999999999999</v>
      </c>
      <c r="D83" s="243">
        <v>10.032999999999998</v>
      </c>
      <c r="E83" s="243">
        <v>10.1835</v>
      </c>
      <c r="F83" s="267">
        <v>11.03</v>
      </c>
      <c r="J83" s="236" t="s">
        <v>218</v>
      </c>
      <c r="K83" s="237" t="s">
        <v>218</v>
      </c>
      <c r="L83" s="237" t="s">
        <v>218</v>
      </c>
      <c r="M83" s="237" t="s">
        <v>218</v>
      </c>
      <c r="N83" s="238" t="s">
        <v>219</v>
      </c>
      <c r="P83" s="249" t="s">
        <v>219</v>
      </c>
      <c r="Q83" s="250" t="s">
        <v>219</v>
      </c>
      <c r="R83" s="250" t="s">
        <v>219</v>
      </c>
      <c r="S83" s="250" t="s">
        <v>219</v>
      </c>
      <c r="T83" s="251" t="s">
        <v>220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109.2</v>
      </c>
      <c r="P84" s="242">
        <v>16.095548237306986</v>
      </c>
      <c r="Q84" s="243">
        <v>16.805461661770899</v>
      </c>
      <c r="R84" s="243">
        <v>16.339801769472448</v>
      </c>
      <c r="S84" s="243">
        <v>14.520152085448915</v>
      </c>
      <c r="T84" s="244">
        <v>37.42480096888319</v>
      </c>
    </row>
    <row r="85" spans="2:20" ht="15.75">
      <c r="B85" s="263" t="s">
        <v>114</v>
      </c>
      <c r="C85" s="264" t="s">
        <v>114</v>
      </c>
      <c r="D85" s="264" t="s">
        <v>114</v>
      </c>
      <c r="E85" s="264" t="s">
        <v>114</v>
      </c>
      <c r="F85" s="274" t="s">
        <v>113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10.79</v>
      </c>
      <c r="C86" s="243">
        <v>10.69</v>
      </c>
      <c r="D86" s="243">
        <v>10.548830000000001</v>
      </c>
      <c r="E86" s="243">
        <v>10.582330000000001</v>
      </c>
      <c r="F86" s="267">
        <v>10.897250000000001</v>
      </c>
      <c r="J86" s="236" t="s">
        <v>216</v>
      </c>
      <c r="K86" s="237" t="s">
        <v>216</v>
      </c>
      <c r="L86" s="237" t="s">
        <v>216</v>
      </c>
      <c r="M86" s="237" t="s">
        <v>216</v>
      </c>
      <c r="N86" s="238" t="s">
        <v>221</v>
      </c>
      <c r="P86" s="236" t="s">
        <v>218</v>
      </c>
      <c r="Q86" s="237" t="s">
        <v>218</v>
      </c>
      <c r="R86" s="237" t="s">
        <v>218</v>
      </c>
      <c r="S86" s="237" t="s">
        <v>218</v>
      </c>
      <c r="T86" s="251" t="s">
        <v>219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70</v>
      </c>
      <c r="P87" s="242">
        <v>4.9462018463430351</v>
      </c>
      <c r="Q87" s="243">
        <v>5.1562919632314728</v>
      </c>
      <c r="R87" s="243">
        <v>5.2038902437603758</v>
      </c>
      <c r="S87" s="243">
        <v>4.4620078573893682</v>
      </c>
      <c r="T87" s="244">
        <v>13.580591710893467</v>
      </c>
    </row>
    <row r="88" spans="2:20" ht="15.75">
      <c r="B88" s="263" t="s">
        <v>115</v>
      </c>
      <c r="C88" s="264" t="s">
        <v>115</v>
      </c>
      <c r="D88" s="264" t="s">
        <v>115</v>
      </c>
      <c r="E88" s="264" t="s">
        <v>115</v>
      </c>
      <c r="F88" s="265" t="s">
        <v>116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11.12725</v>
      </c>
      <c r="C89" s="243">
        <v>10.799999999999999</v>
      </c>
      <c r="D89" s="243">
        <v>10.605</v>
      </c>
      <c r="E89" s="243">
        <v>10.74254</v>
      </c>
      <c r="F89" s="267">
        <v>11.819000000000001</v>
      </c>
      <c r="J89" s="236" t="s">
        <v>221</v>
      </c>
      <c r="K89" s="237" t="s">
        <v>221</v>
      </c>
      <c r="L89" s="237" t="s">
        <v>221</v>
      </c>
      <c r="M89" s="237" t="s">
        <v>221</v>
      </c>
      <c r="N89" s="238" t="s">
        <v>222</v>
      </c>
      <c r="P89" s="249" t="s">
        <v>216</v>
      </c>
      <c r="Q89" s="250" t="s">
        <v>216</v>
      </c>
      <c r="R89" s="250" t="s">
        <v>216</v>
      </c>
      <c r="S89" s="250" t="s">
        <v>216</v>
      </c>
      <c r="T89" s="251" t="s">
        <v>221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155</v>
      </c>
      <c r="P90" s="242">
        <v>12.317014420418054</v>
      </c>
      <c r="Q90" s="243">
        <v>12.825749344764697</v>
      </c>
      <c r="R90" s="243">
        <v>13.097418645875806</v>
      </c>
      <c r="S90" s="243">
        <v>11.017036868977334</v>
      </c>
      <c r="T90" s="244">
        <v>7.3133162722042648</v>
      </c>
    </row>
    <row r="91" spans="2:20" ht="15.75">
      <c r="B91" s="263" t="s">
        <v>116</v>
      </c>
      <c r="C91" s="264" t="s">
        <v>116</v>
      </c>
      <c r="D91" s="264" t="s">
        <v>116</v>
      </c>
      <c r="E91" s="264" t="s">
        <v>116</v>
      </c>
      <c r="F91" s="265" t="s">
        <v>89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11.239999999999998</v>
      </c>
      <c r="C92" s="243">
        <v>11.215000000000002</v>
      </c>
      <c r="D92" s="243">
        <v>11.106999999999999</v>
      </c>
      <c r="E92" s="243">
        <v>11.167000000000002</v>
      </c>
      <c r="F92" s="267">
        <v>8.120000000000001</v>
      </c>
      <c r="J92" s="236" t="s">
        <v>223</v>
      </c>
      <c r="K92" s="237" t="s">
        <v>223</v>
      </c>
      <c r="L92" s="237" t="s">
        <v>223</v>
      </c>
      <c r="M92" s="237" t="s">
        <v>223</v>
      </c>
      <c r="N92" s="238" t="s">
        <v>223</v>
      </c>
      <c r="P92" s="249" t="s">
        <v>221</v>
      </c>
      <c r="Q92" s="250" t="s">
        <v>221</v>
      </c>
      <c r="R92" s="250" t="s">
        <v>221</v>
      </c>
      <c r="S92" s="250" t="s">
        <v>221</v>
      </c>
      <c r="T92" s="251" t="s">
        <v>222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8.750737584628876</v>
      </c>
      <c r="Q93" s="243">
        <v>9.10646638441637</v>
      </c>
      <c r="R93" s="243">
        <v>9.297385757278203</v>
      </c>
      <c r="S93" s="243">
        <v>7.806943813650177</v>
      </c>
      <c r="T93" s="244">
        <v>6.6773983667796522</v>
      </c>
    </row>
    <row r="94" spans="2:20" ht="16.5" thickBot="1">
      <c r="B94" s="263" t="s">
        <v>213</v>
      </c>
      <c r="C94" s="264" t="s">
        <v>213</v>
      </c>
      <c r="D94" s="264" t="s">
        <v>213</v>
      </c>
      <c r="E94" s="264" t="s">
        <v>213</v>
      </c>
      <c r="F94" s="265" t="s">
        <v>214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8.9749999999999996</v>
      </c>
      <c r="C95" s="243">
        <v>9.0650000000000013</v>
      </c>
      <c r="D95" s="243">
        <v>8.8000000000000007</v>
      </c>
      <c r="E95" s="243">
        <v>9.125</v>
      </c>
      <c r="F95" s="267">
        <v>9.1999999999999993</v>
      </c>
      <c r="P95" s="249" t="s">
        <v>223</v>
      </c>
      <c r="Q95" s="250" t="s">
        <v>223</v>
      </c>
      <c r="R95" s="250" t="s">
        <v>223</v>
      </c>
      <c r="S95" s="250" t="s">
        <v>223</v>
      </c>
      <c r="T95" s="251" t="s">
        <v>223</v>
      </c>
    </row>
    <row r="96" spans="2:20" ht="15.75">
      <c r="B96" s="266"/>
      <c r="C96" s="243"/>
      <c r="D96" s="243"/>
      <c r="E96" s="243"/>
      <c r="F96" s="267"/>
      <c r="P96" s="242">
        <v>8.9797069559661971</v>
      </c>
      <c r="Q96" s="243">
        <v>9.3557976515216232</v>
      </c>
      <c r="R96" s="243">
        <v>9.5241433533063145</v>
      </c>
      <c r="S96" s="243">
        <v>8.0165628508875528</v>
      </c>
      <c r="T96" s="244">
        <v>7.3978963604748511</v>
      </c>
    </row>
    <row r="97" spans="2:20" ht="16.5" thickBot="1">
      <c r="B97" s="263" t="s">
        <v>215</v>
      </c>
      <c r="C97" s="264" t="s">
        <v>215</v>
      </c>
      <c r="D97" s="264" t="s">
        <v>215</v>
      </c>
      <c r="E97" s="264" t="s">
        <v>215</v>
      </c>
      <c r="F97" s="265" t="s">
        <v>216</v>
      </c>
      <c r="P97" s="275"/>
      <c r="Q97" s="276"/>
      <c r="R97" s="276"/>
      <c r="S97" s="276"/>
      <c r="T97" s="277"/>
    </row>
    <row r="98" spans="2:20" ht="16.5" thickBot="1">
      <c r="B98" s="266">
        <v>8.9349999999999987</v>
      </c>
      <c r="C98" s="243">
        <v>9.0250000000000004</v>
      </c>
      <c r="D98" s="243">
        <v>8.76</v>
      </c>
      <c r="E98" s="243">
        <v>9.0850000000000009</v>
      </c>
      <c r="F98" s="267">
        <v>9.3050000000000015</v>
      </c>
    </row>
    <row r="99" spans="2:20" ht="16.5" thickBot="1">
      <c r="B99" s="266"/>
      <c r="C99" s="243"/>
      <c r="D99" s="243"/>
      <c r="E99" s="243"/>
      <c r="F99" s="267"/>
      <c r="J99" s="474" t="str">
        <f>"IJG Namibia ALBI  -Weights [%] as at "&amp;TEXT(Map!$N$16,"mmmm  yyyy")</f>
        <v>IJG Namibia ALBI  -Weights [%] as at November 2019</v>
      </c>
      <c r="K99" s="475"/>
      <c r="L99" s="475"/>
      <c r="M99" s="475"/>
      <c r="N99" s="476"/>
      <c r="P99" s="471" t="str">
        <f>"IJG Namibia ALBI  -Rate Duration (years) as at "&amp;TEXT(Map!$N$16,"mmmm  yyyy")</f>
        <v>IJG Namibia ALBI  -Rate Duration (years) as at November 2019</v>
      </c>
      <c r="Q99" s="472"/>
      <c r="R99" s="472"/>
      <c r="S99" s="472"/>
      <c r="T99" s="473"/>
    </row>
    <row r="100" spans="2:20" ht="16.5" thickBot="1">
      <c r="B100" s="263" t="s">
        <v>217</v>
      </c>
      <c r="C100" s="415"/>
      <c r="D100" s="415"/>
      <c r="E100" s="264" t="s">
        <v>214</v>
      </c>
      <c r="F100" s="265" t="s">
        <v>218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8.7349999999999994</v>
      </c>
      <c r="C101" s="416"/>
      <c r="D101" s="416"/>
      <c r="E101" s="243">
        <v>8.57</v>
      </c>
      <c r="F101" s="267">
        <v>9.0250000000000004</v>
      </c>
      <c r="J101" s="263" t="s">
        <v>89</v>
      </c>
      <c r="K101" s="264" t="s">
        <v>89</v>
      </c>
      <c r="L101" s="264" t="s">
        <v>89</v>
      </c>
      <c r="M101" s="264" t="s">
        <v>89</v>
      </c>
      <c r="N101" s="265" t="s">
        <v>119</v>
      </c>
      <c r="P101" s="263" t="s">
        <v>89</v>
      </c>
      <c r="Q101" s="264" t="s">
        <v>89</v>
      </c>
      <c r="R101" s="264" t="s">
        <v>89</v>
      </c>
      <c r="S101" s="264" t="s">
        <v>89</v>
      </c>
      <c r="T101" s="265" t="s">
        <v>119</v>
      </c>
    </row>
    <row r="102" spans="2:20" ht="15.75">
      <c r="B102" s="266"/>
      <c r="C102" s="243"/>
      <c r="D102" s="243"/>
      <c r="E102" s="243"/>
      <c r="F102" s="267"/>
      <c r="J102" s="266">
        <v>5.3941885480576239</v>
      </c>
      <c r="K102" s="243">
        <v>5.4319933780558181</v>
      </c>
      <c r="L102" s="243">
        <v>5.6568462455859194</v>
      </c>
      <c r="M102" s="243">
        <v>5.9015387810461579</v>
      </c>
      <c r="N102" s="267">
        <v>12.262869897062551</v>
      </c>
      <c r="P102" s="266">
        <v>1.6959842787405424</v>
      </c>
      <c r="Q102" s="243">
        <v>1.773892813544286</v>
      </c>
      <c r="R102" s="243">
        <v>1.868385890833514</v>
      </c>
      <c r="S102" s="243">
        <v>2.115982097560396</v>
      </c>
      <c r="T102" s="267">
        <v>1.2615905804233294</v>
      </c>
    </row>
    <row r="103" spans="2:20" ht="15.75">
      <c r="B103" s="263" t="s">
        <v>219</v>
      </c>
      <c r="C103" s="264" t="s">
        <v>219</v>
      </c>
      <c r="D103" s="264" t="s">
        <v>219</v>
      </c>
      <c r="E103" s="264" t="s">
        <v>219</v>
      </c>
      <c r="F103" s="265" t="s">
        <v>220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>
        <v>7.5920000000000005</v>
      </c>
      <c r="C104" s="243">
        <v>7.6820000000000013</v>
      </c>
      <c r="D104" s="243">
        <v>7.4170000000000007</v>
      </c>
      <c r="E104" s="243">
        <v>7.6620000000000008</v>
      </c>
      <c r="F104" s="267">
        <v>7.085</v>
      </c>
      <c r="J104" s="263" t="s">
        <v>120</v>
      </c>
      <c r="K104" s="264" t="s">
        <v>120</v>
      </c>
      <c r="L104" s="264" t="s">
        <v>120</v>
      </c>
      <c r="M104" s="264" t="s">
        <v>120</v>
      </c>
      <c r="N104" s="265" t="s">
        <v>120</v>
      </c>
      <c r="O104" s="248"/>
      <c r="P104" s="263" t="s">
        <v>120</v>
      </c>
      <c r="Q104" s="264" t="s">
        <v>120</v>
      </c>
      <c r="R104" s="264" t="s">
        <v>120</v>
      </c>
      <c r="S104" s="264" t="s">
        <v>120</v>
      </c>
      <c r="T104" s="265" t="s">
        <v>120</v>
      </c>
    </row>
    <row r="105" spans="2:20" ht="15.75">
      <c r="B105" s="266"/>
      <c r="C105" s="243"/>
      <c r="D105" s="243"/>
      <c r="E105" s="243"/>
      <c r="F105" s="267"/>
      <c r="J105" s="266">
        <v>11.161769737775327</v>
      </c>
      <c r="K105" s="243">
        <v>11.222429593089762</v>
      </c>
      <c r="L105" s="243">
        <v>11.258916479955303</v>
      </c>
      <c r="M105" s="243">
        <v>11.998001728016529</v>
      </c>
      <c r="N105" s="267">
        <v>11.845757535250623</v>
      </c>
      <c r="P105" s="266">
        <v>1.8503759195179503</v>
      </c>
      <c r="Q105" s="243">
        <v>1.9267843630686412</v>
      </c>
      <c r="R105" s="243">
        <v>2.0892459726920483</v>
      </c>
      <c r="S105" s="243">
        <v>2.2330209385163839</v>
      </c>
      <c r="T105" s="267">
        <v>2.6004980363013712</v>
      </c>
    </row>
    <row r="106" spans="2:20" ht="15.75">
      <c r="B106" s="263" t="s">
        <v>218</v>
      </c>
      <c r="C106" s="264" t="s">
        <v>218</v>
      </c>
      <c r="D106" s="264" t="s">
        <v>218</v>
      </c>
      <c r="E106" s="264" t="s">
        <v>218</v>
      </c>
      <c r="F106" s="265" t="s">
        <v>219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9.0149999999999988</v>
      </c>
      <c r="C107" s="243">
        <v>9.1049999999999986</v>
      </c>
      <c r="D107" s="243">
        <v>8.8670000000000009</v>
      </c>
      <c r="E107" s="243">
        <v>8.3949999999999996</v>
      </c>
      <c r="F107" s="267">
        <v>8.2919999999999998</v>
      </c>
      <c r="J107" s="263" t="s">
        <v>75</v>
      </c>
      <c r="K107" s="264" t="s">
        <v>75</v>
      </c>
      <c r="L107" s="264" t="s">
        <v>75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14.27382854264409</v>
      </c>
      <c r="K108" s="243">
        <v>14.299451127138726</v>
      </c>
      <c r="L108" s="243">
        <v>15.11662425136063</v>
      </c>
      <c r="M108" s="243">
        <v>15.405682346025007</v>
      </c>
      <c r="N108" s="267">
        <v>14.721988005792475</v>
      </c>
      <c r="P108" s="266">
        <v>3.7540803802922529</v>
      </c>
      <c r="Q108" s="243">
        <v>3.8263671951094289</v>
      </c>
      <c r="R108" s="243">
        <v>3.8147681659287493</v>
      </c>
      <c r="S108" s="243">
        <v>4.0427950879332819</v>
      </c>
      <c r="T108" s="267">
        <v>4.2893762278224665</v>
      </c>
    </row>
    <row r="109" spans="2:20" ht="15.75">
      <c r="B109" s="263" t="s">
        <v>216</v>
      </c>
      <c r="C109" s="264" t="s">
        <v>216</v>
      </c>
      <c r="D109" s="264" t="s">
        <v>216</v>
      </c>
      <c r="E109" s="264" t="s">
        <v>216</v>
      </c>
      <c r="F109" s="265" t="s">
        <v>221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8.68</v>
      </c>
      <c r="C110" s="243">
        <v>8.8450000000000006</v>
      </c>
      <c r="D110" s="243">
        <v>8.58</v>
      </c>
      <c r="E110" s="243">
        <v>9.0600000000000023</v>
      </c>
      <c r="F110" s="267">
        <v>9.4550000000000001</v>
      </c>
      <c r="J110" s="263" t="s">
        <v>112</v>
      </c>
      <c r="K110" s="264" t="s">
        <v>112</v>
      </c>
      <c r="L110" s="264" t="s">
        <v>112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12.714628589736535</v>
      </c>
      <c r="K111" s="243">
        <v>12.734750794942723</v>
      </c>
      <c r="L111" s="243">
        <v>13.399933690809881</v>
      </c>
      <c r="M111" s="243">
        <v>13.641987052260273</v>
      </c>
      <c r="N111" s="267">
        <v>12.453410674178706</v>
      </c>
      <c r="P111" s="266">
        <v>4.1815061939137319</v>
      </c>
      <c r="Q111" s="243">
        <v>4.253327535986636</v>
      </c>
      <c r="R111" s="243">
        <v>4.2475141799593921</v>
      </c>
      <c r="S111" s="243">
        <v>4.4738745096387786</v>
      </c>
      <c r="T111" s="267">
        <v>4.7117761447796553</v>
      </c>
    </row>
    <row r="112" spans="2:20" ht="15.75">
      <c r="B112" s="263" t="s">
        <v>221</v>
      </c>
      <c r="C112" s="264" t="s">
        <v>221</v>
      </c>
      <c r="D112" s="264" t="s">
        <v>221</v>
      </c>
      <c r="E112" s="264" t="s">
        <v>221</v>
      </c>
      <c r="F112" s="274" t="s">
        <v>222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8.8299999999999983</v>
      </c>
      <c r="C113" s="243">
        <v>8.9949999999999992</v>
      </c>
      <c r="D113" s="243">
        <v>8.7299999999999986</v>
      </c>
      <c r="E113" s="243">
        <v>9.2100000000000009</v>
      </c>
      <c r="F113" s="267">
        <v>8.75</v>
      </c>
      <c r="J113" s="263" t="s">
        <v>90</v>
      </c>
      <c r="K113" s="264" t="s">
        <v>90</v>
      </c>
      <c r="L113" s="264" t="s">
        <v>90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12.393809361263317</v>
      </c>
      <c r="K114" s="243">
        <v>12.354093609675518</v>
      </c>
      <c r="L114" s="243">
        <v>11.795275892787858</v>
      </c>
      <c r="M114" s="243">
        <v>11.466540816434174</v>
      </c>
      <c r="N114" s="267">
        <v>10.191900715334478</v>
      </c>
      <c r="P114" s="266">
        <v>5.0938877356956871</v>
      </c>
      <c r="Q114" s="243">
        <v>5.1754099076193389</v>
      </c>
      <c r="R114" s="243">
        <v>5.3667163152945481</v>
      </c>
      <c r="S114" s="243">
        <v>5.3545248820459221</v>
      </c>
      <c r="T114" s="267">
        <v>5.5319029031843234</v>
      </c>
    </row>
    <row r="115" spans="2:20" ht="15.75">
      <c r="B115" s="263" t="s">
        <v>223</v>
      </c>
      <c r="C115" s="264" t="s">
        <v>223</v>
      </c>
      <c r="D115" s="264" t="s">
        <v>223</v>
      </c>
      <c r="E115" s="264" t="s">
        <v>223</v>
      </c>
      <c r="F115" s="274" t="s">
        <v>223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9.2850000000000001</v>
      </c>
      <c r="C116" s="243">
        <v>9.375</v>
      </c>
      <c r="D116" s="243">
        <v>9.11</v>
      </c>
      <c r="E116" s="243">
        <v>9.4350000000000005</v>
      </c>
      <c r="F116" s="267">
        <v>10.08</v>
      </c>
      <c r="J116" s="263" t="s">
        <v>91</v>
      </c>
      <c r="K116" s="264" t="s">
        <v>91</v>
      </c>
      <c r="L116" s="264" t="s">
        <v>91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10.139119556161271</v>
      </c>
      <c r="K117" s="243">
        <v>10.11650206467383</v>
      </c>
      <c r="L117" s="243">
        <v>9.4832125095189284</v>
      </c>
      <c r="M117" s="243">
        <v>9.0459687228442132</v>
      </c>
      <c r="N117" s="267">
        <v>7.9706021789276269</v>
      </c>
      <c r="P117" s="266">
        <v>6.3757160958295396</v>
      </c>
      <c r="Q117" s="243">
        <v>6.4633645358216691</v>
      </c>
      <c r="R117" s="243">
        <v>6.6403529086794464</v>
      </c>
      <c r="S117" s="243">
        <v>6.5098718557663231</v>
      </c>
      <c r="T117" s="267">
        <v>6.5567987788349837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113</v>
      </c>
      <c r="M119" s="264" t="s">
        <v>113</v>
      </c>
      <c r="N119" s="265" t="s">
        <v>114</v>
      </c>
      <c r="O119" s="248"/>
      <c r="P119" s="263" t="s">
        <v>113</v>
      </c>
      <c r="Q119" s="264" t="s">
        <v>113</v>
      </c>
      <c r="R119" s="264" t="s">
        <v>113</v>
      </c>
      <c r="S119" s="264" t="s">
        <v>113</v>
      </c>
      <c r="T119" s="265" t="s">
        <v>114</v>
      </c>
    </row>
    <row r="120" spans="2:20" ht="15.75">
      <c r="J120" s="266">
        <v>8.2664646766765806</v>
      </c>
      <c r="K120" s="243">
        <v>8.3073597606304688</v>
      </c>
      <c r="L120" s="243">
        <v>8.3712218196430825</v>
      </c>
      <c r="M120" s="243">
        <v>7.7020811870448362</v>
      </c>
      <c r="N120" s="267">
        <v>6.0666361198583338</v>
      </c>
      <c r="P120" s="266">
        <v>6.9756913169955022</v>
      </c>
      <c r="Q120" s="243">
        <v>7.0919428814184906</v>
      </c>
      <c r="R120" s="243">
        <v>6.9784208193266961</v>
      </c>
      <c r="S120" s="243">
        <v>7.1836745462959453</v>
      </c>
      <c r="T120" s="267">
        <v>7.4647095479966428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114</v>
      </c>
      <c r="M122" s="264" t="s">
        <v>114</v>
      </c>
      <c r="N122" s="265" t="s">
        <v>113</v>
      </c>
      <c r="O122" s="248"/>
      <c r="P122" s="263" t="s">
        <v>114</v>
      </c>
      <c r="Q122" s="264" t="s">
        <v>114</v>
      </c>
      <c r="R122" s="264" t="s">
        <v>114</v>
      </c>
      <c r="S122" s="264" t="s">
        <v>114</v>
      </c>
      <c r="T122" s="265" t="s">
        <v>113</v>
      </c>
    </row>
    <row r="123" spans="2:20" ht="15.75">
      <c r="J123" s="266">
        <v>7.574961331996767</v>
      </c>
      <c r="K123" s="243">
        <v>7.5559548468048341</v>
      </c>
      <c r="L123" s="243">
        <v>7.1717197294097357</v>
      </c>
      <c r="M123" s="243">
        <v>6.871711277201503</v>
      </c>
      <c r="N123" s="267">
        <v>6.8761416392181154</v>
      </c>
      <c r="P123" s="266">
        <v>7.3755003961400156</v>
      </c>
      <c r="Q123" s="243">
        <v>7.4841318141697739</v>
      </c>
      <c r="R123" s="243">
        <v>7.6858778314842473</v>
      </c>
      <c r="S123" s="243">
        <v>7.5308662434379618</v>
      </c>
      <c r="T123" s="267">
        <v>7.1447928770722697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115</v>
      </c>
      <c r="M125" s="264" t="s">
        <v>115</v>
      </c>
      <c r="N125" s="265" t="s">
        <v>116</v>
      </c>
      <c r="O125" s="248"/>
      <c r="P125" s="263" t="s">
        <v>115</v>
      </c>
      <c r="Q125" s="264" t="s">
        <v>115</v>
      </c>
      <c r="R125" s="264" t="s">
        <v>115</v>
      </c>
      <c r="S125" s="264" t="s">
        <v>115</v>
      </c>
      <c r="T125" s="265" t="s">
        <v>116</v>
      </c>
    </row>
    <row r="126" spans="2:20" ht="15.75">
      <c r="J126" s="266">
        <v>6.3380421816749726</v>
      </c>
      <c r="K126" s="243">
        <v>6.4344801624413499</v>
      </c>
      <c r="L126" s="243">
        <v>6.1211863656375893</v>
      </c>
      <c r="M126" s="243">
        <v>5.660382170081574</v>
      </c>
      <c r="N126" s="267">
        <v>6.0589886730140385</v>
      </c>
      <c r="P126" s="266">
        <v>7.5745191619769141</v>
      </c>
      <c r="Q126" s="243">
        <v>7.7726407509468967</v>
      </c>
      <c r="R126" s="243">
        <v>8.0027393007413963</v>
      </c>
      <c r="S126" s="243">
        <v>7.7866279505263289</v>
      </c>
      <c r="T126" s="267">
        <v>7.8755918713785968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116</v>
      </c>
      <c r="M128" s="264" t="s">
        <v>116</v>
      </c>
      <c r="N128" s="265" t="s">
        <v>89</v>
      </c>
      <c r="O128" s="248"/>
      <c r="P128" s="263" t="s">
        <v>116</v>
      </c>
      <c r="Q128" s="264" t="s">
        <v>116</v>
      </c>
      <c r="R128" s="264" t="s">
        <v>116</v>
      </c>
      <c r="S128" s="264" t="s">
        <v>116</v>
      </c>
      <c r="T128" s="265" t="s">
        <v>89</v>
      </c>
    </row>
    <row r="129" spans="10:20" ht="15.75">
      <c r="J129" s="266">
        <v>7.2186636056537035</v>
      </c>
      <c r="K129" s="243">
        <v>7.1754659398377791</v>
      </c>
      <c r="L129" s="243">
        <v>7.1221790075987901</v>
      </c>
      <c r="M129" s="243">
        <v>6.8396171105379686</v>
      </c>
      <c r="N129" s="267">
        <v>5.773425830082858</v>
      </c>
      <c r="P129" s="266">
        <v>8.0557448628565975</v>
      </c>
      <c r="Q129" s="243">
        <v>8.1444270268643209</v>
      </c>
      <c r="R129" s="243">
        <v>7.9227111240624239</v>
      </c>
      <c r="S129" s="243">
        <v>8.133422932280304</v>
      </c>
      <c r="T129" s="267">
        <v>2.5041888479000152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213</v>
      </c>
      <c r="K131" s="264" t="s">
        <v>213</v>
      </c>
      <c r="L131" s="264" t="s">
        <v>213</v>
      </c>
      <c r="M131" s="264" t="s">
        <v>213</v>
      </c>
      <c r="N131" s="265" t="s">
        <v>214</v>
      </c>
      <c r="O131" s="248"/>
      <c r="P131" s="263" t="s">
        <v>213</v>
      </c>
      <c r="Q131" s="264" t="s">
        <v>213</v>
      </c>
      <c r="R131" s="264" t="s">
        <v>213</v>
      </c>
      <c r="S131" s="264" t="s">
        <v>213</v>
      </c>
      <c r="T131" s="265" t="s">
        <v>214</v>
      </c>
    </row>
    <row r="132" spans="10:20" ht="15.75">
      <c r="J132" s="266">
        <v>0.95076425357043193</v>
      </c>
      <c r="K132" s="243">
        <v>0.9560728960609971</v>
      </c>
      <c r="L132" s="243">
        <v>1.0062139453148009</v>
      </c>
      <c r="M132" s="243">
        <v>1.0276470606566999</v>
      </c>
      <c r="N132" s="267">
        <v>0.75994831896599668</v>
      </c>
      <c r="P132" s="266">
        <v>2.531890828747525</v>
      </c>
      <c r="Q132" s="243">
        <v>2.4899036132119186</v>
      </c>
      <c r="R132" s="243">
        <v>2.6537780320829869</v>
      </c>
      <c r="S132" s="243">
        <v>2.8863694955943906</v>
      </c>
      <c r="T132" s="267">
        <v>1.5107389537986868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215</v>
      </c>
      <c r="K134" s="264" t="s">
        <v>215</v>
      </c>
      <c r="L134" s="264" t="s">
        <v>215</v>
      </c>
      <c r="M134" s="264" t="s">
        <v>215</v>
      </c>
      <c r="N134" s="265" t="s">
        <v>216</v>
      </c>
      <c r="O134" s="248"/>
      <c r="P134" s="263" t="s">
        <v>215</v>
      </c>
      <c r="Q134" s="264" t="s">
        <v>215</v>
      </c>
      <c r="R134" s="264" t="s">
        <v>215</v>
      </c>
      <c r="S134" s="264" t="s">
        <v>215</v>
      </c>
      <c r="T134" s="265" t="s">
        <v>216</v>
      </c>
    </row>
    <row r="135" spans="10:20" ht="15.75">
      <c r="J135" s="266">
        <v>1.0794362072847439</v>
      </c>
      <c r="K135" s="243">
        <v>1.0857522828750092</v>
      </c>
      <c r="L135" s="243">
        <v>1.0893094060978372</v>
      </c>
      <c r="M135" s="243">
        <v>1.1649818327392312</v>
      </c>
      <c r="N135" s="267">
        <v>0.5974163657491175</v>
      </c>
      <c r="P135" s="266">
        <v>2.2972115292308266</v>
      </c>
      <c r="Q135" s="243">
        <v>2.3738186231653335</v>
      </c>
      <c r="R135" s="243">
        <v>2.5368322460365986</v>
      </c>
      <c r="S135" s="243">
        <v>2.6588183428457315</v>
      </c>
      <c r="T135" s="267">
        <v>2.4612590986648204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217</v>
      </c>
      <c r="K137" s="264"/>
      <c r="L137" s="264"/>
      <c r="M137" s="264" t="s">
        <v>214</v>
      </c>
      <c r="N137" s="265" t="s">
        <v>218</v>
      </c>
      <c r="O137" s="248"/>
      <c r="P137" s="263" t="s">
        <v>217</v>
      </c>
      <c r="Q137" s="264"/>
      <c r="R137" s="264"/>
      <c r="S137" s="264" t="s">
        <v>214</v>
      </c>
      <c r="T137" s="265" t="s">
        <v>218</v>
      </c>
    </row>
    <row r="138" spans="10:20" ht="15.75">
      <c r="J138" s="417">
        <v>0.18277995012260825</v>
      </c>
      <c r="K138" s="243"/>
      <c r="L138" s="243"/>
      <c r="M138" s="243">
        <v>0.76896695782127722</v>
      </c>
      <c r="N138" s="267">
        <v>0.23778672924561839</v>
      </c>
      <c r="P138" s="266">
        <v>3.1532984990923754</v>
      </c>
      <c r="Q138" s="243"/>
      <c r="R138" s="243"/>
      <c r="S138" s="243">
        <v>1.1002712594448327</v>
      </c>
      <c r="T138" s="267">
        <v>2.4897738423877676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 t="s">
        <v>219</v>
      </c>
      <c r="K140" s="264" t="s">
        <v>219</v>
      </c>
      <c r="L140" s="264" t="s">
        <v>219</v>
      </c>
      <c r="M140" s="264" t="s">
        <v>219</v>
      </c>
      <c r="N140" s="265" t="s">
        <v>220</v>
      </c>
      <c r="O140" s="248"/>
      <c r="P140" s="263" t="s">
        <v>219</v>
      </c>
      <c r="Q140" s="264" t="s">
        <v>219</v>
      </c>
      <c r="R140" s="264" t="s">
        <v>219</v>
      </c>
      <c r="S140" s="264" t="s">
        <v>219</v>
      </c>
      <c r="T140" s="265" t="s">
        <v>220</v>
      </c>
    </row>
    <row r="141" spans="10:20" ht="15.75">
      <c r="J141" s="266">
        <v>0.72824692174032035</v>
      </c>
      <c r="K141" s="243">
        <v>0.73398168451556101</v>
      </c>
      <c r="L141" s="243">
        <v>0.7357623207661963</v>
      </c>
      <c r="M141" s="243">
        <v>0.79374248872937125</v>
      </c>
      <c r="N141" s="267">
        <v>2.1625093146089207</v>
      </c>
      <c r="P141" s="266">
        <v>1.2322833919979554</v>
      </c>
      <c r="Q141" s="243">
        <v>1.310641027794998</v>
      </c>
      <c r="R141" s="243">
        <v>1.4105639919715873</v>
      </c>
      <c r="S141" s="243">
        <v>1.650675878815197</v>
      </c>
      <c r="T141" s="267">
        <v>1.4702657780311257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218</v>
      </c>
      <c r="K143" s="264" t="s">
        <v>218</v>
      </c>
      <c r="L143" s="264" t="s">
        <v>218</v>
      </c>
      <c r="M143" s="264" t="s">
        <v>218</v>
      </c>
      <c r="N143" s="265" t="s">
        <v>219</v>
      </c>
      <c r="O143" s="248"/>
      <c r="P143" s="263" t="s">
        <v>218</v>
      </c>
      <c r="Q143" s="264" t="s">
        <v>218</v>
      </c>
      <c r="R143" s="264" t="s">
        <v>218</v>
      </c>
      <c r="S143" s="264" t="s">
        <v>218</v>
      </c>
      <c r="T143" s="265" t="s">
        <v>219</v>
      </c>
    </row>
    <row r="144" spans="10:20" ht="15.75">
      <c r="J144" s="266">
        <v>0.22379208311504398</v>
      </c>
      <c r="K144" s="243">
        <v>0.22520201689168445</v>
      </c>
      <c r="L144" s="243">
        <v>0.23432514156414516</v>
      </c>
      <c r="M144" s="243">
        <v>0.24391516015892675</v>
      </c>
      <c r="N144" s="267">
        <v>0.78472444241255801</v>
      </c>
      <c r="P144" s="266">
        <v>1.6876646438903662</v>
      </c>
      <c r="Q144" s="243">
        <v>1.7652390806872547</v>
      </c>
      <c r="R144" s="243">
        <v>1.8582721212107449</v>
      </c>
      <c r="S144" s="243">
        <v>2.1047778762284395</v>
      </c>
      <c r="T144" s="267">
        <v>2.0425063205731333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216</v>
      </c>
      <c r="K146" s="264" t="s">
        <v>216</v>
      </c>
      <c r="L146" s="264" t="s">
        <v>216</v>
      </c>
      <c r="M146" s="264" t="s">
        <v>216</v>
      </c>
      <c r="N146" s="265" t="s">
        <v>221</v>
      </c>
      <c r="O146" s="248"/>
      <c r="P146" s="263" t="s">
        <v>216</v>
      </c>
      <c r="Q146" s="264" t="s">
        <v>216</v>
      </c>
      <c r="R146" s="264" t="s">
        <v>216</v>
      </c>
      <c r="S146" s="264" t="s">
        <v>216</v>
      </c>
      <c r="T146" s="265" t="s">
        <v>221</v>
      </c>
    </row>
    <row r="147" spans="10:20" ht="15.75">
      <c r="J147" s="266">
        <v>0.5572862573211339</v>
      </c>
      <c r="K147" s="243">
        <v>0.56016700396035102</v>
      </c>
      <c r="L147" s="243">
        <v>0.58976156962564941</v>
      </c>
      <c r="M147" s="243">
        <v>0.60224508747181982</v>
      </c>
      <c r="N147" s="267">
        <v>0.42258379870803253</v>
      </c>
      <c r="P147" s="266">
        <v>1.7042181188496803</v>
      </c>
      <c r="Q147" s="243">
        <v>1.6952495333946782</v>
      </c>
      <c r="R147" s="243">
        <v>1.8570740668303214</v>
      </c>
      <c r="S147" s="243">
        <v>2.0906585397276833</v>
      </c>
      <c r="T147" s="267">
        <v>2.7300901635841255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221</v>
      </c>
      <c r="K149" s="264" t="s">
        <v>221</v>
      </c>
      <c r="L149" s="264" t="s">
        <v>221</v>
      </c>
      <c r="M149" s="264" t="s">
        <v>221</v>
      </c>
      <c r="N149" s="265" t="s">
        <v>222</v>
      </c>
      <c r="O149" s="248"/>
      <c r="P149" s="263" t="s">
        <v>221</v>
      </c>
      <c r="Q149" s="264" t="s">
        <v>221</v>
      </c>
      <c r="R149" s="264" t="s">
        <v>221</v>
      </c>
      <c r="S149" s="264" t="s">
        <v>221</v>
      </c>
      <c r="T149" s="265" t="s">
        <v>222</v>
      </c>
    </row>
    <row r="150" spans="10:20" ht="15.75">
      <c r="J150" s="266">
        <v>0.39592921067406578</v>
      </c>
      <c r="K150" s="243">
        <v>0.39772662431660472</v>
      </c>
      <c r="L150" s="243">
        <v>0.41865049639794066</v>
      </c>
      <c r="M150" s="243">
        <v>0.42676570985967588</v>
      </c>
      <c r="N150" s="267">
        <v>0.38583868963047963</v>
      </c>
      <c r="P150" s="266">
        <v>2.0108545961266633</v>
      </c>
      <c r="Q150" s="243">
        <v>2.0876879697866144</v>
      </c>
      <c r="R150" s="243">
        <v>2.1472108141872499</v>
      </c>
      <c r="S150" s="243">
        <v>2.3790036665440111</v>
      </c>
      <c r="T150" s="267">
        <v>1.2785573601959386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223</v>
      </c>
      <c r="K152" s="237" t="s">
        <v>223</v>
      </c>
      <c r="L152" s="237" t="s">
        <v>223</v>
      </c>
      <c r="M152" s="237" t="s">
        <v>223</v>
      </c>
      <c r="N152" s="238" t="s">
        <v>223</v>
      </c>
      <c r="O152" s="248"/>
      <c r="P152" s="236" t="s">
        <v>223</v>
      </c>
      <c r="Q152" s="237" t="s">
        <v>223</v>
      </c>
      <c r="R152" s="237" t="s">
        <v>223</v>
      </c>
      <c r="S152" s="237" t="s">
        <v>223</v>
      </c>
      <c r="T152" s="238" t="s">
        <v>223</v>
      </c>
    </row>
    <row r="153" spans="10:20" ht="15.75">
      <c r="J153" s="266">
        <v>0.40628898453145623</v>
      </c>
      <c r="K153" s="243">
        <v>0.40861621408899473</v>
      </c>
      <c r="L153" s="243">
        <v>0.42886112792571801</v>
      </c>
      <c r="M153" s="243">
        <v>0.43822451107075877</v>
      </c>
      <c r="N153" s="267">
        <v>0.42747107195946982</v>
      </c>
      <c r="P153" s="266">
        <v>2.0847613141742554</v>
      </c>
      <c r="Q153" s="243">
        <v>2.1619290968868476</v>
      </c>
      <c r="R153" s="243">
        <v>2.2259955198964478</v>
      </c>
      <c r="S153" s="243">
        <v>2.4611107523391227</v>
      </c>
      <c r="T153" s="267">
        <v>2.8083528617044107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80" t="str">
        <f>"IJG Money Market Index [average returns] -as at "&amp; TEXT(Map!$N$16, " mmmm yyyy")</f>
        <v>IJG Money Market Index [average returns] -as at  November 2019</v>
      </c>
      <c r="C4" s="481"/>
      <c r="D4" s="481"/>
      <c r="E4" s="481"/>
      <c r="F4" s="481"/>
      <c r="G4" s="482"/>
      <c r="I4" s="483" t="str">
        <f>"IJG Money Market Index Performance [average returns, %] -as at "&amp; TEXT(Map!$N$16, " mmmm yyyy")</f>
        <v>IJG Money Market Index Performance [average returns, %] -as at  November 2019</v>
      </c>
      <c r="J4" s="484"/>
      <c r="K4" s="484"/>
      <c r="L4" s="484"/>
      <c r="M4" s="484"/>
      <c r="N4" s="484"/>
      <c r="O4" s="484"/>
      <c r="P4" s="485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208.30135053128961</v>
      </c>
      <c r="D6" s="290">
        <v>207.11625734343761</v>
      </c>
      <c r="E6" s="290">
        <v>204.68887509740782</v>
      </c>
      <c r="F6" s="290">
        <v>200.98585337294438</v>
      </c>
      <c r="G6" s="291">
        <v>193.75375610901349</v>
      </c>
      <c r="I6" s="292" t="s">
        <v>38</v>
      </c>
      <c r="J6" s="293">
        <v>0.57218742896019137</v>
      </c>
      <c r="K6" s="293">
        <v>1.7648616380165683</v>
      </c>
      <c r="L6" s="293">
        <v>3.6398069991377957</v>
      </c>
      <c r="M6" s="293">
        <v>7.5082902723656364</v>
      </c>
      <c r="N6" s="293">
        <v>6.8379529333386202</v>
      </c>
      <c r="O6" s="293">
        <v>7.9024827841595924</v>
      </c>
      <c r="P6" s="294">
        <v>7.5229247283046252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178.42672371066337</v>
      </c>
      <c r="D8" s="290">
        <v>177.62376963946608</v>
      </c>
      <c r="E8" s="290">
        <v>175.99953231518012</v>
      </c>
      <c r="F8" s="290">
        <v>173.47855266453314</v>
      </c>
      <c r="G8" s="291">
        <v>168.6339424036006</v>
      </c>
      <c r="I8" s="292" t="s">
        <v>39</v>
      </c>
      <c r="J8" s="293">
        <v>0.45205327689368247</v>
      </c>
      <c r="K8" s="293">
        <v>1.3790896848161038</v>
      </c>
      <c r="L8" s="293">
        <v>2.8523243767768935</v>
      </c>
      <c r="M8" s="293">
        <v>5.8071235051987191</v>
      </c>
      <c r="N8" s="293">
        <v>5.2984141495600268</v>
      </c>
      <c r="O8" s="293">
        <v>5.7775959741157568</v>
      </c>
      <c r="P8" s="294">
        <v>5.5242599031690265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200.53336021696043</v>
      </c>
      <c r="D10" s="290">
        <v>199.43671424418699</v>
      </c>
      <c r="E10" s="290">
        <v>197.19119087566443</v>
      </c>
      <c r="F10" s="290">
        <v>193.72956895018567</v>
      </c>
      <c r="G10" s="291">
        <v>187.0603826954094</v>
      </c>
      <c r="I10" s="292" t="s">
        <v>40</v>
      </c>
      <c r="J10" s="293">
        <v>0.54987166075686211</v>
      </c>
      <c r="K10" s="293">
        <v>1.6948877515544636</v>
      </c>
      <c r="L10" s="293">
        <v>3.5120045451214832</v>
      </c>
      <c r="M10" s="293">
        <v>7.2024751192180991</v>
      </c>
      <c r="N10" s="293">
        <v>6.5746403228283734</v>
      </c>
      <c r="O10" s="293">
        <v>7.4508500848334158</v>
      </c>
      <c r="P10" s="294">
        <v>8.0047078866360302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208.80299576980073</v>
      </c>
      <c r="D12" s="290">
        <v>207.60787242062219</v>
      </c>
      <c r="E12" s="290">
        <v>205.14788416146772</v>
      </c>
      <c r="F12" s="290">
        <v>201.38122020536989</v>
      </c>
      <c r="G12" s="291">
        <v>194.14832080013099</v>
      </c>
      <c r="I12" s="292" t="s">
        <v>41</v>
      </c>
      <c r="J12" s="293">
        <v>0.57566379118667577</v>
      </c>
      <c r="K12" s="293">
        <v>1.7816959815467381</v>
      </c>
      <c r="L12" s="293">
        <v>3.6854357903195023</v>
      </c>
      <c r="M12" s="293">
        <v>7.5481852787983916</v>
      </c>
      <c r="N12" s="293">
        <v>6.8808565505519947</v>
      </c>
      <c r="O12" s="293">
        <v>8.9053516373212904</v>
      </c>
      <c r="P12" s="294">
        <v>7.9947592337967777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217.41923762651396</v>
      </c>
      <c r="D14" s="290">
        <v>216.04587543417253</v>
      </c>
      <c r="E14" s="290">
        <v>213.25439984606831</v>
      </c>
      <c r="F14" s="290">
        <v>209.06103050539949</v>
      </c>
      <c r="G14" s="291">
        <v>200.96518872011347</v>
      </c>
      <c r="I14" s="292" t="s">
        <v>53</v>
      </c>
      <c r="J14" s="293">
        <v>0.63568081990987846</v>
      </c>
      <c r="K14" s="293">
        <v>1.9529903174105412</v>
      </c>
      <c r="L14" s="293">
        <v>3.9979747066723581</v>
      </c>
      <c r="M14" s="293">
        <v>8.1875119821454447</v>
      </c>
      <c r="N14" s="293">
        <v>7.4620220901445933</v>
      </c>
      <c r="O14" s="293">
        <v>9.3669222601844293</v>
      </c>
      <c r="P14" s="294">
        <v>8.4729399405942374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208.41676444347473</v>
      </c>
      <c r="D16" s="290">
        <v>207.18011046914182</v>
      </c>
      <c r="E16" s="290">
        <v>204.66342091623804</v>
      </c>
      <c r="F16" s="290">
        <v>200.85398307333259</v>
      </c>
      <c r="G16" s="291">
        <v>193.50718576258126</v>
      </c>
      <c r="I16" s="292" t="s">
        <v>54</v>
      </c>
      <c r="J16" s="293">
        <v>0.59689801860449698</v>
      </c>
      <c r="K16" s="293">
        <v>1.8339102856942846</v>
      </c>
      <c r="L16" s="293">
        <v>3.7653131167336262</v>
      </c>
      <c r="M16" s="293">
        <v>7.70492249274215</v>
      </c>
      <c r="N16" s="293">
        <v>7.0249127734753003</v>
      </c>
      <c r="O16" s="293">
        <v>7.0007319282582747</v>
      </c>
      <c r="P16" s="294">
        <v>7.1472897773289246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209.1337601878092</v>
      </c>
      <c r="D18" s="290">
        <v>207.92374166193818</v>
      </c>
      <c r="E18" s="290">
        <v>205.43791660706586</v>
      </c>
      <c r="F18" s="290">
        <v>201.62907277090301</v>
      </c>
      <c r="G18" s="291">
        <v>194.14716218854016</v>
      </c>
      <c r="I18" s="292" t="s">
        <v>43</v>
      </c>
      <c r="J18" s="293">
        <v>0.58195303537698084</v>
      </c>
      <c r="K18" s="293">
        <v>1.7990075258659477</v>
      </c>
      <c r="L18" s="293">
        <v>3.7220264487518806</v>
      </c>
      <c r="M18" s="293">
        <v>7.7191949809265026</v>
      </c>
      <c r="N18" s="293">
        <v>7.0260840130302871</v>
      </c>
      <c r="O18" s="293">
        <v>8.0567668328997311</v>
      </c>
      <c r="P18" s="294">
        <v>7.62798126951727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214.45027895650705</v>
      </c>
      <c r="D20" s="290">
        <v>213.16456976027621</v>
      </c>
      <c r="E20" s="290">
        <v>210.52266155001857</v>
      </c>
      <c r="F20" s="290">
        <v>206.47334657790165</v>
      </c>
      <c r="G20" s="291">
        <v>198.58150086529139</v>
      </c>
      <c r="I20" s="292" t="s">
        <v>44</v>
      </c>
      <c r="J20" s="293">
        <v>0.60315332781462061</v>
      </c>
      <c r="K20" s="293">
        <v>1.8656506513695659</v>
      </c>
      <c r="L20" s="293">
        <v>3.8634199090659571</v>
      </c>
      <c r="M20" s="293">
        <v>7.9910656441157135</v>
      </c>
      <c r="N20" s="293">
        <v>7.2791312150485066</v>
      </c>
      <c r="O20" s="293">
        <v>8.3497895734471186</v>
      </c>
      <c r="P20" s="294">
        <v>7.9534201150359696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213.95854055334723</v>
      </c>
      <c r="D22" s="290">
        <v>212.78187504936335</v>
      </c>
      <c r="E22" s="290">
        <v>210.35244750753552</v>
      </c>
      <c r="F22" s="290">
        <v>206.63354735243067</v>
      </c>
      <c r="G22" s="291">
        <v>199.21890205291902</v>
      </c>
      <c r="I22" s="292" t="s">
        <v>45</v>
      </c>
      <c r="J22" s="293">
        <v>0.55299141607381141</v>
      </c>
      <c r="K22" s="293">
        <v>1.7143100014001655</v>
      </c>
      <c r="L22" s="293">
        <v>3.5449196390280102</v>
      </c>
      <c r="M22" s="293">
        <v>7.3987148551360349</v>
      </c>
      <c r="N22" s="293">
        <v>6.725911747015445</v>
      </c>
      <c r="O22" s="293">
        <v>8.0904442117189177</v>
      </c>
      <c r="P22" s="294">
        <v>7.7182856225485708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208.28181577254648</v>
      </c>
      <c r="D24" s="301">
        <v>207.13328730389941</v>
      </c>
      <c r="E24" s="301">
        <v>204.77001934381735</v>
      </c>
      <c r="F24" s="301">
        <v>201.14455293869153</v>
      </c>
      <c r="G24" s="302">
        <v>193.99773617053745</v>
      </c>
      <c r="I24" s="303" t="s">
        <v>55</v>
      </c>
      <c r="J24" s="304">
        <v>0.55448763624457165</v>
      </c>
      <c r="K24" s="304">
        <v>1.7149954080107221</v>
      </c>
      <c r="L24" s="304">
        <v>3.5483251868273946</v>
      </c>
      <c r="M24" s="304">
        <v>7.3630135505562411</v>
      </c>
      <c r="N24" s="304">
        <v>6.7001192456849212</v>
      </c>
      <c r="O24" s="304">
        <v>7.8432581885817809</v>
      </c>
      <c r="P24" s="305">
        <v>7.4711949453549531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November 2019</v>
      </c>
      <c r="C27" s="308"/>
      <c r="D27" s="308"/>
      <c r="E27" s="308"/>
      <c r="F27" s="308"/>
      <c r="G27" s="309"/>
      <c r="I27" s="483" t="str">
        <f>"IJG Money Market Index Performance [single returns, %] -as at "&amp; TEXT(Map!$N$16, " mmmm yyyy")</f>
        <v>IJG Money Market Index Performance [single returns, %] -as at  November 2019</v>
      </c>
      <c r="J27" s="484"/>
      <c r="K27" s="484"/>
      <c r="L27" s="484"/>
      <c r="M27" s="484"/>
      <c r="N27" s="484"/>
      <c r="O27" s="484"/>
      <c r="P27" s="485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206.70110603429424</v>
      </c>
      <c r="D29" s="290">
        <v>205.56967635778</v>
      </c>
      <c r="E29" s="290">
        <v>203.35813806583937</v>
      </c>
      <c r="F29" s="290">
        <v>199.93796726168517</v>
      </c>
      <c r="G29" s="291">
        <v>192.70946251421771</v>
      </c>
      <c r="I29" s="314" t="s">
        <v>38</v>
      </c>
      <c r="J29" s="293">
        <v>0.55038743873150331</v>
      </c>
      <c r="K29" s="293">
        <v>1.6438820694613998</v>
      </c>
      <c r="L29" s="293">
        <v>3.3826185517617402</v>
      </c>
      <c r="M29" s="293">
        <v>7.2604859862780646</v>
      </c>
      <c r="N29" s="293">
        <v>6.571572208026133</v>
      </c>
      <c r="O29" s="293">
        <v>7.7184228645160946</v>
      </c>
      <c r="P29" s="294">
        <v>7.5740843825491178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178.42672371066337</v>
      </c>
      <c r="D31" s="290">
        <v>177.62376963946608</v>
      </c>
      <c r="E31" s="290">
        <v>175.99953231518012</v>
      </c>
      <c r="F31" s="290">
        <v>173.47855266453314</v>
      </c>
      <c r="G31" s="291">
        <v>168.6339424036006</v>
      </c>
      <c r="I31" s="314" t="s">
        <v>39</v>
      </c>
      <c r="J31" s="293">
        <v>0.45205327689368247</v>
      </c>
      <c r="K31" s="293">
        <v>1.3790896848161038</v>
      </c>
      <c r="L31" s="293">
        <v>2.8523243767768935</v>
      </c>
      <c r="M31" s="293">
        <v>5.8071235051987191</v>
      </c>
      <c r="N31" s="293">
        <v>5.2984141495600268</v>
      </c>
      <c r="O31" s="293">
        <v>5.7775959741157568</v>
      </c>
      <c r="P31" s="294">
        <v>5.5242599031690265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199.57088606623438</v>
      </c>
      <c r="D33" s="290">
        <v>198.48667906705825</v>
      </c>
      <c r="E33" s="290">
        <v>196.28645124721245</v>
      </c>
      <c r="F33" s="290">
        <v>192.90962349262452</v>
      </c>
      <c r="G33" s="291">
        <v>186.22143090570901</v>
      </c>
      <c r="I33" s="314" t="s">
        <v>40</v>
      </c>
      <c r="J33" s="293">
        <v>0.5462366564205734</v>
      </c>
      <c r="K33" s="293">
        <v>1.6732865657066442</v>
      </c>
      <c r="L33" s="293">
        <v>3.4530483513511845</v>
      </c>
      <c r="M33" s="293">
        <v>7.168592301970178</v>
      </c>
      <c r="N33" s="293">
        <v>6.5352194663748309</v>
      </c>
      <c r="O33" s="293">
        <v>7.4040824851836051</v>
      </c>
      <c r="P33" s="294">
        <v>7.150634513282017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207.31334876998673</v>
      </c>
      <c r="D35" s="290">
        <v>206.15345040468085</v>
      </c>
      <c r="E35" s="290">
        <v>203.81617249967238</v>
      </c>
      <c r="F35" s="290">
        <v>200.21859742465202</v>
      </c>
      <c r="G35" s="291">
        <v>192.9616685873861</v>
      </c>
      <c r="I35" s="314" t="s">
        <v>41</v>
      </c>
      <c r="J35" s="293">
        <v>0.5626383468377405</v>
      </c>
      <c r="K35" s="293">
        <v>1.7158482702445799</v>
      </c>
      <c r="L35" s="293">
        <v>3.5435026698779515</v>
      </c>
      <c r="M35" s="293">
        <v>7.4375808872637394</v>
      </c>
      <c r="N35" s="293">
        <v>6.7719383030638847</v>
      </c>
      <c r="O35" s="293">
        <v>7.7942758949322677</v>
      </c>
      <c r="P35" s="294">
        <v>7.6317758667537428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216.11366952894525</v>
      </c>
      <c r="D37" s="290">
        <v>214.82830650171283</v>
      </c>
      <c r="E37" s="290">
        <v>212.23984909944645</v>
      </c>
      <c r="F37" s="290">
        <v>208.27322966472889</v>
      </c>
      <c r="G37" s="291">
        <v>200.13444870498176</v>
      </c>
      <c r="I37" s="314" t="s">
        <v>53</v>
      </c>
      <c r="J37" s="293">
        <v>0.59832107237793863</v>
      </c>
      <c r="K37" s="293">
        <v>1.8252088125466415</v>
      </c>
      <c r="L37" s="293">
        <v>3.7644971832614393</v>
      </c>
      <c r="M37" s="293">
        <v>7.9842430562858668</v>
      </c>
      <c r="N37" s="293">
        <v>7.2494543614095575</v>
      </c>
      <c r="O37" s="293">
        <v>8.340907630451543</v>
      </c>
      <c r="P37" s="294">
        <v>8.1827051653638563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207.47376199544172</v>
      </c>
      <c r="D39" s="290">
        <v>206.2973087786886</v>
      </c>
      <c r="E39" s="290">
        <v>203.92468538888642</v>
      </c>
      <c r="F39" s="290">
        <v>200.28228904103355</v>
      </c>
      <c r="G39" s="291">
        <v>192.8989048801221</v>
      </c>
      <c r="I39" s="314" t="s">
        <v>56</v>
      </c>
      <c r="J39" s="293">
        <v>0.57027075327249488</v>
      </c>
      <c r="K39" s="293">
        <v>1.7403859664106847</v>
      </c>
      <c r="L39" s="293">
        <v>3.5906684454434235</v>
      </c>
      <c r="M39" s="293">
        <v>7.5556971795030181</v>
      </c>
      <c r="N39" s="293">
        <v>6.8688791445205233</v>
      </c>
      <c r="O39" s="293">
        <v>7.8360973430868563</v>
      </c>
      <c r="P39" s="294">
        <v>7.6592977670241869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208.21451896281548</v>
      </c>
      <c r="D41" s="290">
        <v>207.00830530251886</v>
      </c>
      <c r="E41" s="290">
        <v>204.58982759194225</v>
      </c>
      <c r="F41" s="290">
        <v>200.85275522565976</v>
      </c>
      <c r="G41" s="291">
        <v>193.42584454216063</v>
      </c>
      <c r="I41" s="314" t="s">
        <v>43</v>
      </c>
      <c r="J41" s="293">
        <v>0.58268853442080548</v>
      </c>
      <c r="K41" s="293">
        <v>1.7716869961407422</v>
      </c>
      <c r="L41" s="293">
        <v>3.6652540458729232</v>
      </c>
      <c r="M41" s="293">
        <v>7.6456558613765768</v>
      </c>
      <c r="N41" s="293">
        <v>6.9515618952590064</v>
      </c>
      <c r="O41" s="293">
        <v>8.0054100448231367</v>
      </c>
      <c r="P41" s="294">
        <v>7.6585403306052013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212.88744053254626</v>
      </c>
      <c r="D43" s="290">
        <v>211.63677486748136</v>
      </c>
      <c r="E43" s="290">
        <v>209.13160331500421</v>
      </c>
      <c r="F43" s="290">
        <v>205.25471391968529</v>
      </c>
      <c r="G43" s="291">
        <v>197.41245215168834</v>
      </c>
      <c r="I43" s="314" t="s">
        <v>44</v>
      </c>
      <c r="J43" s="293">
        <v>0.59094912301891345</v>
      </c>
      <c r="K43" s="293">
        <v>1.7959204433988907</v>
      </c>
      <c r="L43" s="293">
        <v>3.7186608127536713</v>
      </c>
      <c r="M43" s="293">
        <v>7.8389119896890902</v>
      </c>
      <c r="N43" s="293">
        <v>7.1152395488942366</v>
      </c>
      <c r="O43" s="293">
        <v>8.2452147470820627</v>
      </c>
      <c r="P43" s="294">
        <v>7.9976713555710344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210.35188442862409</v>
      </c>
      <c r="D45" s="290">
        <v>209.25531642005885</v>
      </c>
      <c r="E45" s="290">
        <v>207.27388175520429</v>
      </c>
      <c r="F45" s="290">
        <v>204.18374471131537</v>
      </c>
      <c r="G45" s="291">
        <v>196.8134614450141</v>
      </c>
      <c r="I45" s="314" t="s">
        <v>45</v>
      </c>
      <c r="J45" s="293">
        <v>0.52403352389096547</v>
      </c>
      <c r="K45" s="293">
        <v>1.484993018587355</v>
      </c>
      <c r="L45" s="293">
        <v>3.0208769684528569</v>
      </c>
      <c r="M45" s="293">
        <v>6.8788094494198759</v>
      </c>
      <c r="N45" s="293">
        <v>6.1576344207663558</v>
      </c>
      <c r="O45" s="293">
        <v>7.7292157066917166</v>
      </c>
      <c r="P45" s="294">
        <v>7.7159502522401446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208.28181577254648</v>
      </c>
      <c r="D47" s="301">
        <v>207.13328730389941</v>
      </c>
      <c r="E47" s="301">
        <v>204.77001934381735</v>
      </c>
      <c r="F47" s="301">
        <v>201.14455293869153</v>
      </c>
      <c r="G47" s="302">
        <v>193.99773617053745</v>
      </c>
      <c r="I47" s="318" t="s">
        <v>57</v>
      </c>
      <c r="J47" s="304">
        <v>0.55448763624457165</v>
      </c>
      <c r="K47" s="304">
        <v>1.7149954080107221</v>
      </c>
      <c r="L47" s="304">
        <v>3.5483251868273946</v>
      </c>
      <c r="M47" s="304">
        <v>7.3630135505562411</v>
      </c>
      <c r="N47" s="304">
        <v>6.7001192456849212</v>
      </c>
      <c r="O47" s="304">
        <v>7.8432581885817809</v>
      </c>
      <c r="P47" s="305">
        <v>7.4711949453549531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November 2019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5.6953637946660729</v>
      </c>
      <c r="D56" s="290">
        <v>5.6953637946660729</v>
      </c>
      <c r="E56" s="290">
        <v>5.8011675437442429</v>
      </c>
      <c r="F56" s="290">
        <v>5.8306200878285424</v>
      </c>
      <c r="G56" s="291">
        <v>5.9983567398160478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2.7139277713315919</v>
      </c>
      <c r="D58" s="290">
        <v>2.7139277713315919</v>
      </c>
      <c r="E58" s="290">
        <v>2.7643448725540227</v>
      </c>
      <c r="F58" s="290">
        <v>2.7783794593176641</v>
      </c>
      <c r="G58" s="291">
        <v>2.858308534002131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26.978116959267712</v>
      </c>
      <c r="D60" s="290">
        <v>26.978116959267712</v>
      </c>
      <c r="E60" s="290">
        <v>27.479294060550181</v>
      </c>
      <c r="F60" s="290">
        <v>27.618806514486543</v>
      </c>
      <c r="G60" s="291">
        <v>28.413350845423395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5.6484923880153266</v>
      </c>
      <c r="D62" s="290">
        <v>5.6484923880153266</v>
      </c>
      <c r="E62" s="290">
        <v>5.7534253989410269</v>
      </c>
      <c r="F62" s="290">
        <v>5.7826355560206588</v>
      </c>
      <c r="G62" s="291">
        <v>5.9489917776951948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13.242576598569267</v>
      </c>
      <c r="D64" s="290">
        <v>13.242576598569267</v>
      </c>
      <c r="E64" s="290">
        <v>13.48858621307285</v>
      </c>
      <c r="F64" s="290">
        <v>13.157648315403961</v>
      </c>
      <c r="G64" s="291">
        <v>13.569617194968419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30.721522488150026</v>
      </c>
      <c r="D66" s="301">
        <v>30.721522488150026</v>
      </c>
      <c r="E66" s="301">
        <v>29.713181911137671</v>
      </c>
      <c r="F66" s="301">
        <v>29.831910066942619</v>
      </c>
      <c r="G66" s="302">
        <v>28.2113749080948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November 2019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2.6198673455463934</v>
      </c>
      <c r="D74" s="290">
        <v>2.6198673455463934</v>
      </c>
      <c r="E74" s="290">
        <v>2.6198673455463934</v>
      </c>
      <c r="F74" s="290">
        <v>2.6198673455463934</v>
      </c>
      <c r="G74" s="291">
        <v>2.6198673455463934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2.4696742719117486</v>
      </c>
      <c r="D76" s="290">
        <v>2.4696742719117486</v>
      </c>
      <c r="E76" s="290">
        <v>2.4696742719117486</v>
      </c>
      <c r="F76" s="290">
        <v>2.4696742719117486</v>
      </c>
      <c r="G76" s="291">
        <v>2.4696742719117486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48.875355224540002</v>
      </c>
      <c r="D78" s="290">
        <v>48.875355224540002</v>
      </c>
      <c r="E78" s="290">
        <v>48.875355224540002</v>
      </c>
      <c r="F78" s="290">
        <v>48.875355224540002</v>
      </c>
      <c r="G78" s="291">
        <v>48.875355224540002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2.5983064984870503</v>
      </c>
      <c r="D80" s="290">
        <v>2.5983064984870503</v>
      </c>
      <c r="E80" s="290">
        <v>2.5983064984870503</v>
      </c>
      <c r="F80" s="290">
        <v>2.5983064984870503</v>
      </c>
      <c r="G80" s="291">
        <v>2.5983064984870503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12.050744704698033</v>
      </c>
      <c r="D82" s="290">
        <v>12.050744704698033</v>
      </c>
      <c r="E82" s="290">
        <v>12.050744704698033</v>
      </c>
      <c r="F82" s="290">
        <v>12.050744704698033</v>
      </c>
      <c r="G82" s="291">
        <v>12.050744704698033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55.657158241031794</v>
      </c>
      <c r="D84" s="290">
        <v>55.657158241031794</v>
      </c>
      <c r="E84" s="290">
        <v>55.657158241031794</v>
      </c>
      <c r="F84" s="290">
        <v>55.657158241031794</v>
      </c>
      <c r="G84" s="291">
        <v>55.657158241031794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124.42110628621502</v>
      </c>
      <c r="D86" s="301">
        <v>124.42110628621502</v>
      </c>
      <c r="E86" s="301">
        <v>124.42110628621502</v>
      </c>
      <c r="F86" s="301">
        <v>124.42110628621502</v>
      </c>
      <c r="G86" s="302">
        <v>124.42110628621502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3" t="s">
        <v>46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 t="s">
        <v>8</v>
      </c>
      <c r="P2" s="439" t="s">
        <v>8</v>
      </c>
      <c r="Q2" s="439"/>
      <c r="R2" s="61"/>
    </row>
    <row r="3" spans="2:18" ht="14.25" thickBot="1"/>
    <row r="4" spans="2:18" ht="15" customHeight="1" thickBot="1">
      <c r="B4" s="486" t="str">
        <f>"IJG Money Market Index [average returns] - "&amp; TEXT(Map!$N$16, " mmmm yyyy")</f>
        <v>IJG Money Market Index [average returns] -  November 2019</v>
      </c>
      <c r="C4" s="487"/>
      <c r="D4" s="487"/>
      <c r="E4" s="487"/>
      <c r="F4" s="487"/>
      <c r="G4" s="488"/>
      <c r="H4" s="68"/>
      <c r="I4" s="489" t="str">
        <f>"IJG Money Market Index Performance [average returns, %] - "&amp; TEXT(Map!$N$16, " mmmm yyyy")</f>
        <v>IJG Money Market Index Performance [average returns, %] -  November 2019</v>
      </c>
      <c r="J4" s="490"/>
      <c r="K4" s="490"/>
      <c r="L4" s="490"/>
      <c r="M4" s="490"/>
      <c r="N4" s="490"/>
      <c r="O4" s="490"/>
      <c r="P4" s="490"/>
      <c r="Q4" s="491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151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487.48220225882665</v>
      </c>
      <c r="D7" s="337">
        <v>484.54464087592362</v>
      </c>
      <c r="E7" s="337">
        <v>478.6641636709673</v>
      </c>
      <c r="F7" s="337">
        <v>469.77376431366253</v>
      </c>
      <c r="G7" s="338">
        <v>452.25497526754094</v>
      </c>
      <c r="H7" s="167"/>
      <c r="I7" s="187" t="s">
        <v>38</v>
      </c>
      <c r="J7" s="337">
        <v>0.60625196010686278</v>
      </c>
      <c r="K7" s="337">
        <v>1.8422182517763952</v>
      </c>
      <c r="L7" s="337">
        <v>3.7695672449984619</v>
      </c>
      <c r="M7" s="337">
        <v>7.7892403439998148</v>
      </c>
      <c r="N7" s="337">
        <v>7.1093392382244547</v>
      </c>
      <c r="O7" s="337">
        <v>8.0609938855530814</v>
      </c>
      <c r="P7" s="337">
        <v>7.6334009123284696</v>
      </c>
      <c r="Q7" s="338">
        <v>6.8283307732735388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374.02547701370639</v>
      </c>
      <c r="D9" s="337">
        <v>372.33227985814193</v>
      </c>
      <c r="E9" s="337">
        <v>368.96869740441485</v>
      </c>
      <c r="F9" s="337">
        <v>363.81580520012233</v>
      </c>
      <c r="G9" s="338">
        <v>353.70708090254544</v>
      </c>
      <c r="H9" s="167"/>
      <c r="I9" s="187" t="s">
        <v>39</v>
      </c>
      <c r="J9" s="337">
        <v>0.45475432756181267</v>
      </c>
      <c r="K9" s="337">
        <v>1.3705172403145616</v>
      </c>
      <c r="L9" s="337">
        <v>2.8062749522297592</v>
      </c>
      <c r="M9" s="337">
        <v>5.7444131622457206</v>
      </c>
      <c r="N9" s="337">
        <v>5.2498369055332006</v>
      </c>
      <c r="O9" s="337">
        <v>5.5533189186677268</v>
      </c>
      <c r="P9" s="337">
        <v>5.2687230885257286</v>
      </c>
      <c r="Q9" s="338">
        <v>5.093580348821436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475.32364185915719</v>
      </c>
      <c r="D11" s="337">
        <v>472.53550931901964</v>
      </c>
      <c r="E11" s="337">
        <v>466.98386898215404</v>
      </c>
      <c r="F11" s="337">
        <v>458.48847020844755</v>
      </c>
      <c r="G11" s="338">
        <v>441.48753348803729</v>
      </c>
      <c r="H11" s="167"/>
      <c r="I11" s="187" t="s">
        <v>43</v>
      </c>
      <c r="J11" s="337">
        <v>0.59003661844494459</v>
      </c>
      <c r="K11" s="337">
        <v>1.7858802907219529</v>
      </c>
      <c r="L11" s="337">
        <v>3.6718854986812932</v>
      </c>
      <c r="M11" s="337">
        <v>7.6641141152486769</v>
      </c>
      <c r="N11" s="337">
        <v>6.9839903477967757</v>
      </c>
      <c r="O11" s="337">
        <v>8.0175956108657012</v>
      </c>
      <c r="P11" s="337">
        <v>7.6211478157014234</v>
      </c>
      <c r="Q11" s="338">
        <v>6.7875721587226323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498.76246646857527</v>
      </c>
      <c r="D13" s="337">
        <v>495.76518457858452</v>
      </c>
      <c r="E13" s="337">
        <v>489.7382827555121</v>
      </c>
      <c r="F13" s="337">
        <v>480.52958640028839</v>
      </c>
      <c r="G13" s="338">
        <v>462.18119573220514</v>
      </c>
      <c r="H13" s="167"/>
      <c r="I13" s="187" t="s">
        <v>44</v>
      </c>
      <c r="J13" s="337">
        <v>0.60457692133797369</v>
      </c>
      <c r="K13" s="337">
        <v>1.8426543382086935</v>
      </c>
      <c r="L13" s="337">
        <v>3.7943303772139947</v>
      </c>
      <c r="M13" s="337">
        <v>7.9149197488263656</v>
      </c>
      <c r="N13" s="337">
        <v>7.220126198333876</v>
      </c>
      <c r="O13" s="337">
        <v>8.2876245916301272</v>
      </c>
      <c r="P13" s="337">
        <v>7.9335210702653036</v>
      </c>
      <c r="Q13" s="338">
        <v>7.0391852285603962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526.51797265588061</v>
      </c>
      <c r="D15" s="337">
        <v>523.16862991505491</v>
      </c>
      <c r="E15" s="337">
        <v>516.46107915477967</v>
      </c>
      <c r="F15" s="337">
        <v>506.3944622345918</v>
      </c>
      <c r="G15" s="338">
        <v>486.6812633062861</v>
      </c>
      <c r="H15" s="167"/>
      <c r="I15" s="187" t="s">
        <v>45</v>
      </c>
      <c r="J15" s="337">
        <v>0.64020328232783363</v>
      </c>
      <c r="K15" s="337">
        <v>1.9472703572473771</v>
      </c>
      <c r="L15" s="337">
        <v>3.9738804276193695</v>
      </c>
      <c r="M15" s="337">
        <v>8.1853797039488363</v>
      </c>
      <c r="N15" s="337">
        <v>7.4720716121649211</v>
      </c>
      <c r="O15" s="337">
        <v>8.5113075370027111</v>
      </c>
      <c r="P15" s="337">
        <v>8.0261069261990734</v>
      </c>
      <c r="Q15" s="338">
        <v>7.1292973432240281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6" t="str">
        <f>"IJG Money Market Index Weights [%] - "&amp; TEXT(Map!$N$16, " mmmm yyyy")</f>
        <v>IJG Money Market Index Weights [%] -  November 2019</v>
      </c>
      <c r="C19" s="487"/>
      <c r="D19" s="487"/>
      <c r="E19" s="487"/>
      <c r="F19" s="487"/>
      <c r="G19" s="488"/>
      <c r="I19" s="486" t="str">
        <f>"IJG Money Market Index Performance [single-month returns, %] - "&amp; TEXT(Map!$N$16, " mmmm yyyy")</f>
        <v>IJG Money Market Index Performance [single-month returns, %] -  November 2019</v>
      </c>
      <c r="J19" s="487"/>
      <c r="K19" s="487"/>
      <c r="L19" s="487"/>
      <c r="M19" s="487"/>
      <c r="N19" s="487"/>
      <c r="O19" s="487"/>
      <c r="P19" s="487"/>
      <c r="Q19" s="488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151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0.59335078649536133</v>
      </c>
      <c r="K22" s="337">
        <v>1.7641181719711296</v>
      </c>
      <c r="L22" s="337">
        <v>3.6062181283107675</v>
      </c>
      <c r="M22" s="337">
        <v>7.6244987676586495</v>
      </c>
      <c r="N22" s="337">
        <v>6.9345819695568522</v>
      </c>
      <c r="O22" s="337">
        <v>7.9451048238957434</v>
      </c>
      <c r="P22" s="337">
        <v>7.7043087247036679</v>
      </c>
      <c r="Q22" s="338">
        <v>6.81767941077982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9.6165933375235699</v>
      </c>
      <c r="D24" s="337">
        <v>9.6165933375235699</v>
      </c>
      <c r="E24" s="337">
        <v>9.6737603360651701</v>
      </c>
      <c r="F24" s="337">
        <v>9.9960930303058007</v>
      </c>
      <c r="G24" s="338">
        <v>9.4943484056415866</v>
      </c>
      <c r="H24" s="167"/>
      <c r="I24" s="172" t="s">
        <v>39</v>
      </c>
      <c r="J24" s="337">
        <v>0.45475432756181267</v>
      </c>
      <c r="K24" s="337">
        <v>1.3705172403145616</v>
      </c>
      <c r="L24" s="337">
        <v>2.8062749522297592</v>
      </c>
      <c r="M24" s="337">
        <v>5.7444131622457206</v>
      </c>
      <c r="N24" s="337">
        <v>5.2498369055332006</v>
      </c>
      <c r="O24" s="337">
        <v>5.5533189186677268</v>
      </c>
      <c r="P24" s="337">
        <v>5.2687230885257286</v>
      </c>
      <c r="Q24" s="338">
        <v>5.093580348821436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22.54556882463859</v>
      </c>
      <c r="D26" s="337">
        <v>22.54556882463859</v>
      </c>
      <c r="E26" s="337">
        <v>22.679593676775006</v>
      </c>
      <c r="F26" s="337">
        <v>23.435284771050267</v>
      </c>
      <c r="G26" s="338">
        <v>24.194547031522994</v>
      </c>
      <c r="H26" s="167"/>
      <c r="I26" s="172" t="s">
        <v>43</v>
      </c>
      <c r="J26" s="337">
        <v>0.5959464516847035</v>
      </c>
      <c r="K26" s="337">
        <v>1.7805738939316473</v>
      </c>
      <c r="L26" s="337">
        <v>3.640228701612358</v>
      </c>
      <c r="M26" s="337">
        <v>7.6173848377762976</v>
      </c>
      <c r="N26" s="337">
        <v>6.938028609507918</v>
      </c>
      <c r="O26" s="337">
        <v>7.9814580210646024</v>
      </c>
      <c r="P26" s="337">
        <v>7.6425788862176214</v>
      </c>
      <c r="Q26" s="338">
        <v>6.7874854604015322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52.837837837837832</v>
      </c>
      <c r="D28" s="337">
        <v>52.837837837837832</v>
      </c>
      <c r="E28" s="337">
        <v>52.646645987159815</v>
      </c>
      <c r="F28" s="337">
        <v>51.568622198643929</v>
      </c>
      <c r="G28" s="338">
        <v>51.311104562835411</v>
      </c>
      <c r="H28" s="167"/>
      <c r="I28" s="172" t="s">
        <v>44</v>
      </c>
      <c r="J28" s="337">
        <v>0.60534107789240732</v>
      </c>
      <c r="K28" s="337">
        <v>1.8020737366075679</v>
      </c>
      <c r="L28" s="337">
        <v>3.6827085065348708</v>
      </c>
      <c r="M28" s="337">
        <v>7.7864672801592816</v>
      </c>
      <c r="N28" s="337">
        <v>7.0743694993691042</v>
      </c>
      <c r="O28" s="337">
        <v>8.1892182048031401</v>
      </c>
      <c r="P28" s="337">
        <v>7.9689315324767307</v>
      </c>
      <c r="Q28" s="338">
        <v>7.0372700488798179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0.61658671458861836</v>
      </c>
      <c r="K30" s="337">
        <v>1.8272936328319611</v>
      </c>
      <c r="L30" s="337">
        <v>3.7361460187679496</v>
      </c>
      <c r="M30" s="337">
        <v>7.9581498858440236</v>
      </c>
      <c r="N30" s="337">
        <v>7.2334676222357785</v>
      </c>
      <c r="O30" s="337">
        <v>8.3577591357808068</v>
      </c>
      <c r="P30" s="337">
        <v>8.1469941719258809</v>
      </c>
      <c r="Q30" s="338">
        <v>7.1169044041972107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6" t="str">
        <f>"IJG Money Market Index [single-month returns] - "&amp; TEXT(Map!$N$16, " mmmm yyyy")</f>
        <v>IJG Money Market Index [single-month returns] -  November 2019</v>
      </c>
      <c r="C32" s="487"/>
      <c r="D32" s="487"/>
      <c r="E32" s="487"/>
      <c r="F32" s="487"/>
      <c r="G32" s="488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481.01103365316396</v>
      </c>
      <c r="D35" s="337">
        <v>478.1737857346925</v>
      </c>
      <c r="E35" s="337">
        <v>472.67253162878461</v>
      </c>
      <c r="F35" s="337">
        <v>464.26849888242947</v>
      </c>
      <c r="G35" s="338">
        <v>446.93451691847378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374.02547701370639</v>
      </c>
      <c r="D37" s="337">
        <v>372.33227985814193</v>
      </c>
      <c r="E37" s="337">
        <v>368.96869740441485</v>
      </c>
      <c r="F37" s="337">
        <v>363.81580520012233</v>
      </c>
      <c r="G37" s="338">
        <v>353.70708090254544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473.50304508655267</v>
      </c>
      <c r="D39" s="337">
        <v>470.69793743028379</v>
      </c>
      <c r="E39" s="337">
        <v>465.21946867778843</v>
      </c>
      <c r="F39" s="337">
        <v>456.87186435086113</v>
      </c>
      <c r="G39" s="338">
        <v>439.98750369219312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493.62493270390729</v>
      </c>
      <c r="D41" s="337">
        <v>490.65479766300325</v>
      </c>
      <c r="E41" s="337">
        <v>484.88691299262007</v>
      </c>
      <c r="F41" s="337">
        <v>476.09185737349378</v>
      </c>
      <c r="G41" s="338">
        <v>457.96559174805697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516.0347149397262</v>
      </c>
      <c r="D43" s="337">
        <v>512.8724117858643</v>
      </c>
      <c r="E43" s="337">
        <v>506.77445754420233</v>
      </c>
      <c r="F43" s="337">
        <v>497.44928334465521</v>
      </c>
      <c r="G43" s="338">
        <v>477.99514486436289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3" t="s">
        <v>63</v>
      </c>
      <c r="C2" s="423"/>
      <c r="D2" s="423"/>
      <c r="E2" s="26"/>
      <c r="F2" s="26"/>
      <c r="G2" s="26"/>
      <c r="H2" s="26"/>
      <c r="I2" s="26"/>
      <c r="J2" s="26"/>
      <c r="K2" s="495" t="s">
        <v>8</v>
      </c>
      <c r="L2" s="495"/>
      <c r="O2" s="56"/>
      <c r="S2" s="56"/>
      <c r="U2" s="86">
        <f>Map!$N$16</f>
        <v>43799</v>
      </c>
    </row>
    <row r="3" spans="2:21" ht="14.25" thickBot="1"/>
    <row r="4" spans="2:21" ht="15" customHeight="1">
      <c r="B4" s="451" t="str">
        <f>"Namibian vs South African Yield Curve - "&amp; TEXT(Map!$N$16, " mmmm yyyy")</f>
        <v>Namibian vs South African Yield Curve -  November 2019</v>
      </c>
      <c r="C4" s="452"/>
      <c r="D4" s="452"/>
      <c r="E4" s="452"/>
      <c r="F4" s="453"/>
      <c r="G4" s="347"/>
      <c r="H4" s="492" t="s">
        <v>127</v>
      </c>
      <c r="I4" s="493"/>
      <c r="J4" s="493"/>
      <c r="K4" s="493"/>
      <c r="L4" s="494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119</v>
      </c>
      <c r="C33" s="379" t="s">
        <v>147</v>
      </c>
      <c r="D33" s="380">
        <v>43936</v>
      </c>
      <c r="E33" s="381">
        <v>8.2500000000000004E-2</v>
      </c>
      <c r="F33" s="382">
        <v>0.36116326541530547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89</v>
      </c>
      <c r="C34" s="379" t="s">
        <v>122</v>
      </c>
      <c r="D34" s="380">
        <v>44484</v>
      </c>
      <c r="E34" s="381">
        <v>7.7499999999999999E-2</v>
      </c>
      <c r="F34" s="382">
        <v>1.6959842787405424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120</v>
      </c>
      <c r="C35" s="379" t="s">
        <v>122</v>
      </c>
      <c r="D35" s="380">
        <v>44576</v>
      </c>
      <c r="E35" s="381">
        <v>8.7499999999999994E-2</v>
      </c>
      <c r="F35" s="382">
        <v>1.8503759195179503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141</v>
      </c>
      <c r="C36" s="379" t="s">
        <v>122</v>
      </c>
      <c r="D36" s="380">
        <v>45214</v>
      </c>
      <c r="E36" s="381">
        <v>8.8499999999999995E-2</v>
      </c>
      <c r="F36" s="382">
        <v>3.199565552545653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75</v>
      </c>
      <c r="C37" s="379" t="s">
        <v>76</v>
      </c>
      <c r="D37" s="380">
        <v>45580</v>
      </c>
      <c r="E37" s="381">
        <v>0.105</v>
      </c>
      <c r="F37" s="382">
        <v>3.7540803802922529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112</v>
      </c>
      <c r="C38" s="379" t="s">
        <v>76</v>
      </c>
      <c r="D38" s="380">
        <v>45762</v>
      </c>
      <c r="E38" s="381">
        <v>8.5000000000000006E-2</v>
      </c>
      <c r="F38" s="382">
        <v>4.1815061939137319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5.0938877356956871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136</v>
      </c>
      <c r="D40" s="380">
        <v>47498</v>
      </c>
      <c r="E40" s="381">
        <v>0.08</v>
      </c>
      <c r="F40" s="382">
        <v>6.3757160958295396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6.9756913169955022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137</v>
      </c>
      <c r="D42" s="380">
        <v>49505</v>
      </c>
      <c r="E42" s="381">
        <v>9.5000000000000001E-2</v>
      </c>
      <c r="F42" s="382">
        <v>7.3755003961400156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7.5745191619769141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8.0557448628565975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145</v>
      </c>
      <c r="C45" s="379" t="s">
        <v>123</v>
      </c>
      <c r="D45" s="380">
        <v>52427</v>
      </c>
      <c r="E45" s="381">
        <v>0.1</v>
      </c>
      <c r="F45" s="382">
        <v>7.777723649511354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121</v>
      </c>
      <c r="C46" s="379" t="s">
        <v>123</v>
      </c>
      <c r="D46" s="380">
        <v>53158</v>
      </c>
      <c r="E46" s="381">
        <v>9.8500000000000004E-2</v>
      </c>
      <c r="F46" s="382">
        <v>7.8361944971808022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146</v>
      </c>
      <c r="C47" s="384" t="s">
        <v>123</v>
      </c>
      <c r="D47" s="384">
        <v>54984</v>
      </c>
      <c r="E47" s="385">
        <v>0.10249999999999999</v>
      </c>
      <c r="F47" s="386">
        <v>7.8322166804651951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C49" s="27"/>
      <c r="D49" s="27"/>
      <c r="E49" s="27"/>
      <c r="F49" s="27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2019-12-02T11:47:54Z</dcterms:modified>
</cp:coreProperties>
</file>